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ortez\Documents\FONPLATA\GOP\para subir a la web\JOAO\"/>
    </mc:Choice>
  </mc:AlternateContent>
  <bookViews>
    <workbookView xWindow="0" yWindow="0" windowWidth="28800" windowHeight="12435"/>
  </bookViews>
  <sheets>
    <sheet name="Hoja1" sheetId="1" r:id="rId1"/>
  </sheets>
  <externalReferences>
    <externalReference r:id="rId2"/>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4" i="1" l="1"/>
  <c r="C95" i="1"/>
  <c r="B95" i="1"/>
  <c r="A95" i="1"/>
  <c r="G95" i="1" s="1"/>
  <c r="C93" i="1"/>
  <c r="B93" i="1"/>
  <c r="A93" i="1"/>
  <c r="G93" i="1" s="1"/>
  <c r="C91" i="1"/>
  <c r="B91" i="1"/>
  <c r="A91" i="1"/>
  <c r="G91" i="1" s="1"/>
  <c r="C89" i="1"/>
  <c r="B89" i="1"/>
  <c r="A89" i="1"/>
  <c r="G89" i="1" s="1"/>
  <c r="G87" i="1"/>
  <c r="C87" i="1"/>
  <c r="B87" i="1"/>
  <c r="G85" i="1"/>
  <c r="C85" i="1"/>
  <c r="B85" i="1"/>
  <c r="G83" i="1"/>
  <c r="C83" i="1"/>
  <c r="C81" i="1" s="1"/>
  <c r="B83" i="1"/>
  <c r="G81" i="1"/>
  <c r="G79" i="1"/>
  <c r="D79" i="1"/>
  <c r="E79" i="1" s="1"/>
  <c r="C79" i="1"/>
  <c r="B79" i="1"/>
  <c r="A79" i="1"/>
  <c r="G77" i="1"/>
  <c r="D77" i="1"/>
  <c r="E77" i="1" s="1"/>
  <c r="C77" i="1"/>
  <c r="B77" i="1"/>
  <c r="E75" i="1"/>
  <c r="D75" i="1"/>
  <c r="C75" i="1"/>
  <c r="B75" i="1"/>
  <c r="D73" i="1"/>
  <c r="E73" i="1" s="1"/>
  <c r="C73" i="1"/>
  <c r="B73" i="1"/>
  <c r="E71" i="1"/>
  <c r="D71" i="1"/>
  <c r="C71" i="1"/>
  <c r="B71" i="1"/>
  <c r="D69" i="1"/>
  <c r="E69" i="1" s="1"/>
  <c r="C69" i="1"/>
  <c r="B69" i="1"/>
  <c r="E67" i="1"/>
  <c r="D67" i="1"/>
  <c r="C67" i="1"/>
  <c r="B67" i="1"/>
  <c r="D65" i="1"/>
  <c r="E65" i="1" s="1"/>
  <c r="C65" i="1"/>
  <c r="B65" i="1"/>
  <c r="E63" i="1"/>
  <c r="D63" i="1"/>
  <c r="C63" i="1"/>
  <c r="B63" i="1"/>
  <c r="E61" i="1"/>
  <c r="D61" i="1"/>
  <c r="C61" i="1"/>
  <c r="B61" i="1"/>
  <c r="E59" i="1"/>
  <c r="D59" i="1"/>
  <c r="C59" i="1"/>
  <c r="B59" i="1"/>
  <c r="C57" i="1"/>
  <c r="B57" i="1"/>
  <c r="D55" i="1"/>
  <c r="E55" i="1" s="1"/>
  <c r="C55" i="1"/>
  <c r="C51" i="1" s="1"/>
  <c r="C50" i="1" s="1"/>
  <c r="B55" i="1"/>
  <c r="G53" i="1"/>
  <c r="G55" i="1" s="1"/>
  <c r="G57" i="1" s="1"/>
  <c r="G59" i="1" s="1"/>
  <c r="G61" i="1" s="1"/>
  <c r="G63" i="1" s="1"/>
  <c r="G65" i="1" s="1"/>
  <c r="G67" i="1" s="1"/>
  <c r="G69" i="1" s="1"/>
  <c r="G71" i="1" s="1"/>
  <c r="G73" i="1" s="1"/>
  <c r="G75" i="1" s="1"/>
  <c r="E53" i="1"/>
  <c r="D53" i="1"/>
  <c r="C53" i="1"/>
  <c r="B53" i="1"/>
  <c r="A53" i="1"/>
  <c r="A55" i="1" s="1"/>
  <c r="A57" i="1" s="1"/>
  <c r="A59" i="1" s="1"/>
  <c r="A61" i="1" s="1"/>
  <c r="A63" i="1" s="1"/>
  <c r="A65" i="1" s="1"/>
  <c r="A67" i="1" s="1"/>
  <c r="A69" i="1" s="1"/>
  <c r="A71" i="1" s="1"/>
  <c r="A73" i="1" s="1"/>
  <c r="A75" i="1" s="1"/>
  <c r="G51" i="1"/>
  <c r="B51" i="1"/>
  <c r="E50" i="1"/>
  <c r="E97" i="1" s="1"/>
  <c r="D50" i="1"/>
  <c r="D97" i="1" s="1"/>
  <c r="G48" i="1"/>
  <c r="C48" i="1"/>
  <c r="C44" i="1" s="1"/>
  <c r="B48" i="1"/>
  <c r="A48" i="1"/>
  <c r="A47" i="1"/>
  <c r="G46" i="1"/>
  <c r="E46" i="1"/>
  <c r="D46" i="1"/>
  <c r="C46" i="1"/>
  <c r="B46" i="1"/>
  <c r="A46" i="1"/>
  <c r="B44" i="1"/>
  <c r="A44" i="1"/>
  <c r="G44" i="1" s="1"/>
  <c r="C42" i="1"/>
  <c r="A42" i="1"/>
  <c r="G42" i="1" s="1"/>
  <c r="D40" i="1"/>
  <c r="C40" i="1"/>
  <c r="C39" i="1" s="1"/>
  <c r="A40" i="1"/>
  <c r="G40" i="1" s="1"/>
  <c r="C37" i="1"/>
  <c r="B37" i="1"/>
  <c r="A37" i="1"/>
  <c r="G37" i="1" s="1"/>
  <c r="C35" i="1"/>
  <c r="B35" i="1"/>
  <c r="A35" i="1"/>
  <c r="G35" i="1" s="1"/>
  <c r="C33" i="1"/>
  <c r="C32" i="1" s="1"/>
  <c r="B33" i="1"/>
  <c r="A33" i="1"/>
  <c r="G33" i="1" s="1"/>
  <c r="C30" i="1"/>
  <c r="C28" i="1"/>
  <c r="C26" i="1"/>
  <c r="H24" i="1"/>
  <c r="H30" i="1" s="1"/>
  <c r="G24" i="1"/>
  <c r="G30" i="1" s="1"/>
  <c r="C24" i="1"/>
  <c r="G22" i="1"/>
  <c r="C22" i="1"/>
  <c r="A22" i="1"/>
  <c r="A24" i="1" s="1"/>
  <c r="E20" i="1"/>
  <c r="D20" i="1"/>
  <c r="C20" i="1"/>
  <c r="B20" i="1"/>
  <c r="A20" i="1"/>
  <c r="G20" i="1" s="1"/>
  <c r="G18" i="1"/>
  <c r="E18" i="1"/>
  <c r="D18" i="1"/>
  <c r="C18" i="1"/>
  <c r="C16" i="1" s="1"/>
  <c r="C15" i="1" s="1"/>
  <c r="B18" i="1"/>
  <c r="A18" i="1"/>
  <c r="E16" i="1"/>
  <c r="D16" i="1"/>
  <c r="A16" i="1"/>
  <c r="G16" i="1" s="1"/>
  <c r="G13" i="1"/>
  <c r="C13" i="1"/>
  <c r="B13" i="1"/>
  <c r="A13" i="1"/>
  <c r="G11" i="1"/>
  <c r="C11" i="1"/>
  <c r="B11" i="1"/>
  <c r="A11" i="1"/>
  <c r="C10" i="1"/>
  <c r="D9" i="1"/>
  <c r="B5" i="1"/>
  <c r="B3" i="1"/>
  <c r="D102" i="1" l="1"/>
  <c r="A30" i="1"/>
  <c r="A26" i="1"/>
  <c r="A28" i="1" s="1"/>
  <c r="C9" i="1"/>
  <c r="C97" i="1"/>
  <c r="D98" i="1" s="1"/>
  <c r="F102" i="1" s="1"/>
  <c r="E9" i="1"/>
  <c r="G26" i="1"/>
  <c r="G28" i="1" s="1"/>
  <c r="H26" i="1"/>
  <c r="H28" i="1" s="1"/>
</calcChain>
</file>

<file path=xl/sharedStrings.xml><?xml version="1.0" encoding="utf-8"?>
<sst xmlns="http://schemas.openxmlformats.org/spreadsheetml/2006/main" count="383" uniqueCount="82">
  <si>
    <t>Plan Anual de Adquisiciones</t>
  </si>
  <si>
    <t>Ministerio de Medio Ambiente y Agua</t>
  </si>
  <si>
    <t>Proyecto N° (codigo SISIN)</t>
  </si>
  <si>
    <t>0086-60265-00000</t>
  </si>
  <si>
    <t>Implem. Cosechando Agua-Sembrando Luz-Potosi</t>
  </si>
  <si>
    <t>Referencia del POA</t>
  </si>
  <si>
    <t>Control Presupuestario</t>
  </si>
  <si>
    <t>N° de referencia
POA</t>
  </si>
  <si>
    <t>Modalidad de Revisión</t>
  </si>
  <si>
    <t>HITOS PRINCIPALES</t>
  </si>
  <si>
    <t>Descripcion</t>
  </si>
  <si>
    <t>Presupuesto Estimado US$</t>
  </si>
  <si>
    <t>Monto Contratado original US$</t>
  </si>
  <si>
    <t>Monto Contrato modificado  US$</t>
  </si>
  <si>
    <t>Modalidad de Adquisicion</t>
  </si>
  <si>
    <t>Preparación de Pliegos</t>
  </si>
  <si>
    <t>Solicitud de No Objeción</t>
  </si>
  <si>
    <t xml:space="preserve"> No Objeción</t>
  </si>
  <si>
    <t>Llamado licitación (invitación)</t>
  </si>
  <si>
    <t>Apertura de Ofertas</t>
  </si>
  <si>
    <t>Solicitud de No Objeción al IE</t>
  </si>
  <si>
    <t>No Objeción</t>
  </si>
  <si>
    <t>Firma de Contrato</t>
  </si>
  <si>
    <t>Inicio de Obra</t>
  </si>
  <si>
    <t>Fin de Obra</t>
  </si>
  <si>
    <t>Nombre firma adjudicada</t>
  </si>
  <si>
    <t>Origen</t>
  </si>
  <si>
    <t>Indicar fecha</t>
  </si>
  <si>
    <t>Licitacion Publica Internacional</t>
  </si>
  <si>
    <t>Licitacion publica Internacional</t>
  </si>
  <si>
    <t>Ex Ante</t>
  </si>
  <si>
    <t>Plan.</t>
  </si>
  <si>
    <t>Real</t>
  </si>
  <si>
    <t>Licitación Pública Nacional</t>
  </si>
  <si>
    <t>Proceso de Contratación para la Construcción Sistemas de Cosecha de Agua y Desarrollo Comunitario para Comunidades Rurales (Primera Cartera)</t>
  </si>
  <si>
    <t>Licitacion Publica Nacional</t>
  </si>
  <si>
    <t>8/4/2018
10/4/2018</t>
  </si>
  <si>
    <t>17/8/2018
30/8/2018</t>
  </si>
  <si>
    <t>1/6/2018
3/7/2018
17/7/2018</t>
  </si>
  <si>
    <t>Proceso de Contratación para la Construcción Sistemas de Cosecha de Agua y Desarrollo Comunitario para Comunidades Rurales (Segunda Cartera)</t>
  </si>
  <si>
    <t>13/7/2018
15/7/2018</t>
  </si>
  <si>
    <t>Proceso Comunidades Municipio Ravelo - Lote 1</t>
  </si>
  <si>
    <t>12/7/2018
22/11/2018</t>
  </si>
  <si>
    <t>29/6/2018
9/11/2018</t>
  </si>
  <si>
    <t>Proceso Comunidades Municipio Ocurí - Lote 2</t>
  </si>
  <si>
    <t>3/9/2018
24/9/2018</t>
  </si>
  <si>
    <t>Proceso Comunidades Municipio Tacobamba - Lote 3</t>
  </si>
  <si>
    <t>3/9/2018
24/9/2018
22/10/2018</t>
  </si>
  <si>
    <t>Proceso Comunidades Municipio Tacobamba - Lote 4</t>
  </si>
  <si>
    <t>Comparación de Precios</t>
  </si>
  <si>
    <t>Ex Post</t>
  </si>
  <si>
    <t>n/a</t>
  </si>
  <si>
    <t>Firmas Consultoras</t>
  </si>
  <si>
    <t>Proceso de Contatación del Servicio de Supervisión de la Construcción de Sistemas de Cosecha de Agua y Desarrollo Comunitario para Comunidades Rurales (Primera Cartera)</t>
  </si>
  <si>
    <t>SBECC</t>
  </si>
  <si>
    <t>20/7/2018
26/7/2018</t>
  </si>
  <si>
    <t>27/7/2018
31/8/2018</t>
  </si>
  <si>
    <t>28/8/2018
11/9/2018</t>
  </si>
  <si>
    <t>18/10/2019
22/10/2019</t>
  </si>
  <si>
    <t>Proceso de Contratación del Servicio de Supervisión de la Construcción Sistemas de Cosecha de Agua y Desarrollo Comunitario para Comunidades Rurales (Segunda Cartera)</t>
  </si>
  <si>
    <t>5/10/2018
7/10/2018</t>
  </si>
  <si>
    <t>07/01/2019
25/01/2019</t>
  </si>
  <si>
    <t>21/01/2019
08/02/2019</t>
  </si>
  <si>
    <t>8/8/2018
7/9/2018
25/9/2018
16/10/2018</t>
  </si>
  <si>
    <t>16/11/2018
17/11/2018
18/11/2018</t>
  </si>
  <si>
    <t>Concurso por invitación</t>
  </si>
  <si>
    <t>n</t>
  </si>
  <si>
    <t>Consultores Individuales</t>
  </si>
  <si>
    <t>3.1.1.2</t>
  </si>
  <si>
    <t>Terna propuesta MMAyA</t>
  </si>
  <si>
    <t>Concurso por Invitación</t>
  </si>
  <si>
    <t>Concurso Público</t>
  </si>
  <si>
    <t>1.2.2.2</t>
  </si>
  <si>
    <t>Personal contratado de la UE</t>
  </si>
  <si>
    <t xml:space="preserve">GRAN TOTAL </t>
  </si>
  <si>
    <t>Elaboración de Pliegos / Especificaciones Técnicas / Terminos de Referencia</t>
  </si>
  <si>
    <t>Proceso selección/contratación</t>
  </si>
  <si>
    <t>Firma y desarrollo del contrato</t>
  </si>
  <si>
    <t>(1) Se espera poder licitar en dos lotes</t>
  </si>
  <si>
    <t>Nota 1:En el PAC no se incluyen los gastos operativos recurrentes:</t>
  </si>
  <si>
    <t>USD</t>
  </si>
  <si>
    <t>"FONPLATA acuerda con todos sus beneficiarios y prestatarios, el uso y cumplimiento de los principios y procedimientos regulados en sus Políticas para la Adquisición de bienes, obras y servicios en Operaciones financiadas por FONPLATA (R.D. 1394/2017).
La publicación de los Planes Anuales de Adquisiciones (PAC) vigentes y concluidos, tiene como única finalidad, la divulgación de la información contenida en los mismos. Siendo que los Beneficiarios y Prestatarios de las operaciones financiadas por FONPLATA son los responsables últimos en la ejecución de las mismas, FONPLATA no se responsabiliza por el contenido de dichos documentos.
Informaciones adicionales deberán requerirse directamente del Beneficiario, Prestatario y/o Organismo Ejecutor."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</si>
</sst>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C0A]mmm\-yy;@"/>
    <numFmt numFmtId="167" formatCode="[$-C0A]dd\-mmm\-yy;@"/>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b/>
      <sz val="10"/>
      <color rgb="FFFF0000"/>
      <name val="Arial"/>
      <family val="2"/>
    </font>
    <font>
      <sz val="10"/>
      <color theme="0"/>
      <name val="Arial"/>
      <family val="2"/>
    </font>
    <font>
      <sz val="9"/>
      <name val="Arial"/>
      <family val="2"/>
    </font>
    <font>
      <sz val="12"/>
      <name val="Arial"/>
      <family val="2"/>
    </font>
    <font>
      <i/>
      <sz val="9"/>
      <color theme="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indexed="52"/>
        <bgColor indexed="64"/>
      </patternFill>
    </fill>
    <fill>
      <patternFill patternType="solid">
        <fgColor theme="1"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4" fontId="2" fillId="0" borderId="0" applyFont="0" applyFill="0" applyBorder="0" applyAlignment="0" applyProtection="0"/>
    <xf numFmtId="0" fontId="2" fillId="0" borderId="0"/>
  </cellStyleXfs>
  <cellXfs count="103">
    <xf numFmtId="0" fontId="0" fillId="0" borderId="0" xfId="0"/>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0" borderId="0" xfId="0" applyFont="1"/>
    <xf numFmtId="164" fontId="2" fillId="2" borderId="0" xfId="2" applyFont="1" applyFill="1" applyBorder="1" applyAlignment="1">
      <alignment horizontal="left" vertical="center" wrapText="1"/>
    </xf>
    <xf numFmtId="0" fontId="3" fillId="2" borderId="0" xfId="3" applyFont="1" applyFill="1" applyBorder="1" applyAlignment="1">
      <alignment horizontal="left" vertical="center" wrapText="1"/>
    </xf>
    <xf numFmtId="165" fontId="3" fillId="2" borderId="0" xfId="2" applyNumberFormat="1" applyFont="1" applyFill="1" applyBorder="1" applyAlignment="1">
      <alignment horizontal="left" vertical="center" wrapText="1"/>
    </xf>
    <xf numFmtId="164" fontId="3" fillId="2" borderId="0" xfId="2" applyFont="1" applyFill="1" applyBorder="1" applyAlignment="1">
      <alignment horizontal="left" vertical="center" wrapText="1"/>
    </xf>
    <xf numFmtId="0" fontId="2"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4" fontId="3" fillId="2" borderId="1" xfId="2" applyFont="1" applyFill="1" applyBorder="1" applyAlignment="1">
      <alignment horizontal="center" vertical="center" wrapText="1"/>
    </xf>
    <xf numFmtId="0" fontId="4" fillId="5" borderId="1" xfId="0"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3" fontId="2" fillId="3" borderId="1" xfId="2" applyNumberFormat="1" applyFont="1" applyFill="1" applyBorder="1" applyAlignment="1">
      <alignment horizontal="center" vertical="center" wrapText="1"/>
    </xf>
    <xf numFmtId="0" fontId="3" fillId="6" borderId="1" xfId="3" applyFont="1" applyFill="1" applyBorder="1" applyAlignment="1">
      <alignment vertical="center" wrapText="1"/>
    </xf>
    <xf numFmtId="3" fontId="3" fillId="6" borderId="1" xfId="2" applyNumberFormat="1" applyFont="1" applyFill="1" applyBorder="1" applyAlignment="1">
      <alignment horizontal="center" vertical="center" wrapText="1"/>
    </xf>
    <xf numFmtId="3" fontId="2" fillId="6" borderId="1" xfId="2" applyNumberFormat="1" applyFont="1" applyFill="1" applyBorder="1" applyAlignment="1">
      <alignment horizontal="center" vertical="center" wrapText="1"/>
    </xf>
    <xf numFmtId="166" fontId="2" fillId="6" borderId="1" xfId="2" applyNumberFormat="1" applyFont="1" applyFill="1" applyBorder="1" applyAlignment="1">
      <alignment horizontal="center" vertical="center" wrapText="1"/>
    </xf>
    <xf numFmtId="3" fontId="2" fillId="7" borderId="1" xfId="2" applyNumberFormat="1" applyFont="1" applyFill="1" applyBorder="1" applyAlignment="1">
      <alignment horizontal="center" vertical="center" wrapText="1"/>
    </xf>
    <xf numFmtId="166" fontId="2" fillId="8" borderId="1" xfId="2" applyNumberFormat="1" applyFont="1" applyFill="1" applyBorder="1" applyAlignment="1">
      <alignment horizontal="center" vertical="center" wrapText="1"/>
    </xf>
    <xf numFmtId="166" fontId="2" fillId="9" borderId="1" xfId="2" applyNumberFormat="1" applyFont="1" applyFill="1" applyBorder="1" applyAlignment="1">
      <alignment horizontal="center" vertical="center" wrapText="1"/>
    </xf>
    <xf numFmtId="166" fontId="2" fillId="10" borderId="1" xfId="2"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17" fontId="3" fillId="7" borderId="1" xfId="0" applyNumberFormat="1" applyFont="1" applyFill="1" applyBorder="1" applyAlignment="1">
      <alignment horizontal="center" vertical="center" wrapText="1"/>
    </xf>
    <xf numFmtId="0" fontId="2" fillId="7" borderId="0" xfId="0" applyFont="1" applyFill="1"/>
    <xf numFmtId="166" fontId="2" fillId="7" borderId="1" xfId="2" applyNumberFormat="1" applyFont="1" applyFill="1" applyBorder="1" applyAlignment="1">
      <alignment horizontal="center" vertical="center" wrapText="1"/>
    </xf>
    <xf numFmtId="166" fontId="2" fillId="0" borderId="0" xfId="0" applyNumberFormat="1" applyFont="1"/>
    <xf numFmtId="167" fontId="2" fillId="0" borderId="0" xfId="0" applyNumberFormat="1" applyFont="1"/>
    <xf numFmtId="0" fontId="2" fillId="6" borderId="1" xfId="0" applyFont="1" applyFill="1" applyBorder="1" applyAlignment="1">
      <alignment horizontal="center" vertical="center" wrapText="1"/>
    </xf>
    <xf numFmtId="0" fontId="3" fillId="0" borderId="3" xfId="0" applyFont="1" applyFill="1" applyBorder="1" applyAlignment="1">
      <alignment vertical="center" wrapText="1"/>
    </xf>
    <xf numFmtId="3" fontId="3" fillId="0" borderId="3" xfId="2" applyNumberFormat="1" applyFont="1" applyFill="1" applyBorder="1" applyAlignment="1">
      <alignment horizontal="center" vertical="center" wrapText="1"/>
    </xf>
    <xf numFmtId="43" fontId="3" fillId="0" borderId="3"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11" borderId="3" xfId="0" applyFont="1" applyFill="1" applyBorder="1" applyAlignment="1">
      <alignment vertical="center" wrapText="1"/>
    </xf>
    <xf numFmtId="164" fontId="2" fillId="0" borderId="0" xfId="2" applyFont="1" applyFill="1" applyAlignment="1">
      <alignment vertical="center" wrapText="1"/>
    </xf>
    <xf numFmtId="164" fontId="6" fillId="0" borderId="0" xfId="2" applyFont="1" applyFill="1" applyAlignment="1">
      <alignment vertical="center" wrapText="1"/>
    </xf>
    <xf numFmtId="164" fontId="3" fillId="0" borderId="0" xfId="2" applyFont="1" applyFill="1" applyAlignment="1">
      <alignment vertical="center" wrapText="1"/>
    </xf>
    <xf numFmtId="0" fontId="2" fillId="0" borderId="0" xfId="0" applyFont="1" applyFill="1"/>
    <xf numFmtId="0" fontId="2" fillId="12" borderId="3" xfId="0" applyFont="1" applyFill="1" applyBorder="1" applyAlignment="1">
      <alignment vertical="center" wrapText="1"/>
    </xf>
    <xf numFmtId="165" fontId="2" fillId="0" borderId="0" xfId="2" applyNumberFormat="1" applyFont="1" applyFill="1" applyAlignment="1">
      <alignment vertical="center" wrapText="1"/>
    </xf>
    <xf numFmtId="165" fontId="3" fillId="0" borderId="0" xfId="2" applyNumberFormat="1" applyFont="1" applyFill="1" applyAlignment="1">
      <alignment vertical="center" wrapText="1"/>
    </xf>
    <xf numFmtId="0" fontId="2" fillId="10" borderId="1" xfId="0" applyFont="1" applyFill="1" applyBorder="1" applyAlignment="1">
      <alignment vertical="center" wrapText="1"/>
    </xf>
    <xf numFmtId="165" fontId="2" fillId="0" borderId="0" xfId="2" applyNumberFormat="1" applyFont="1" applyFill="1" applyBorder="1" applyAlignment="1">
      <alignment horizontal="right" vertical="center" wrapText="1"/>
    </xf>
    <xf numFmtId="165" fontId="3" fillId="0" borderId="0" xfId="2" applyNumberFormat="1" applyFont="1" applyFill="1" applyBorder="1" applyAlignment="1">
      <alignment horizontal="right" vertical="center" wrapText="1"/>
    </xf>
    <xf numFmtId="0" fontId="7" fillId="0" borderId="0" xfId="3" applyFont="1" applyAlignment="1">
      <alignment horizontal="left" vertical="center" wrapText="1"/>
    </xf>
    <xf numFmtId="0" fontId="3" fillId="0" borderId="0" xfId="0" applyFont="1" applyFill="1"/>
    <xf numFmtId="0" fontId="2" fillId="0" borderId="0" xfId="0" applyFont="1" applyAlignment="1">
      <alignment horizontal="left"/>
    </xf>
    <xf numFmtId="3" fontId="6" fillId="0" borderId="0" xfId="0" applyNumberFormat="1" applyFont="1" applyFill="1" applyAlignment="1">
      <alignment horizontal="left"/>
    </xf>
    <xf numFmtId="43" fontId="6" fillId="0" borderId="0" xfId="1" applyFont="1" applyFill="1" applyAlignment="1">
      <alignment horizontal="left"/>
    </xf>
    <xf numFmtId="164" fontId="6" fillId="0" borderId="0" xfId="0" applyNumberFormat="1" applyFont="1" applyFill="1" applyAlignment="1">
      <alignment horizontal="left"/>
    </xf>
    <xf numFmtId="0" fontId="2" fillId="0" borderId="0" xfId="0" applyFont="1" applyFill="1" applyAlignment="1">
      <alignment horizontal="left"/>
    </xf>
    <xf numFmtId="165" fontId="2" fillId="0" borderId="0" xfId="0" applyNumberFormat="1" applyFont="1" applyBorder="1"/>
    <xf numFmtId="165" fontId="2" fillId="0" borderId="0" xfId="0" applyNumberFormat="1" applyFont="1" applyFill="1" applyBorder="1"/>
    <xf numFmtId="165" fontId="3" fillId="0" borderId="0" xfId="0" applyNumberFormat="1" applyFont="1" applyFill="1" applyBorder="1"/>
    <xf numFmtId="165" fontId="2" fillId="0" borderId="0" xfId="0" applyNumberFormat="1" applyFont="1" applyFill="1"/>
    <xf numFmtId="0" fontId="2" fillId="0" borderId="0" xfId="0" applyFont="1" applyAlignment="1">
      <alignment horizontal="left" vertical="center"/>
    </xf>
    <xf numFmtId="165" fontId="8" fillId="0" borderId="5" xfId="1" applyNumberFormat="1" applyFont="1" applyBorder="1" applyAlignment="1">
      <alignment horizontal="left" vertical="center"/>
    </xf>
    <xf numFmtId="0" fontId="8" fillId="0" borderId="6" xfId="0" applyFont="1" applyBorder="1" applyAlignment="1">
      <alignment horizontal="left" vertical="center"/>
    </xf>
    <xf numFmtId="164" fontId="3" fillId="0" borderId="0" xfId="0" applyNumberFormat="1" applyFont="1" applyBorder="1" applyAlignment="1">
      <alignment horizontal="left" vertical="center"/>
    </xf>
    <xf numFmtId="164" fontId="2" fillId="0" borderId="0" xfId="0" applyNumberFormat="1" applyFont="1" applyAlignment="1">
      <alignment horizontal="left" vertical="center"/>
    </xf>
    <xf numFmtId="165" fontId="2" fillId="0" borderId="0" xfId="0" applyNumberFormat="1" applyFont="1" applyAlignment="1">
      <alignment horizontal="left" vertical="center"/>
    </xf>
    <xf numFmtId="165" fontId="2" fillId="0" borderId="0" xfId="1" applyNumberFormat="1" applyFont="1" applyAlignment="1">
      <alignment horizontal="left" vertical="center"/>
    </xf>
    <xf numFmtId="0" fontId="2" fillId="0" borderId="0" xfId="0" applyFont="1" applyAlignment="1">
      <alignment wrapText="1"/>
    </xf>
    <xf numFmtId="0" fontId="3" fillId="0" borderId="0" xfId="0" applyFont="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3" fontId="2" fillId="7"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7" borderId="1" xfId="3" applyFont="1" applyFill="1" applyBorder="1" applyAlignment="1">
      <alignment vertical="center" wrapText="1"/>
    </xf>
    <xf numFmtId="3" fontId="5" fillId="0" borderId="1" xfId="2" applyNumberFormat="1" applyFont="1" applyFill="1" applyBorder="1" applyAlignment="1">
      <alignment horizontal="center" vertical="center" wrapText="1"/>
    </xf>
    <xf numFmtId="3" fontId="2" fillId="5" borderId="1" xfId="2" applyNumberFormat="1" applyFont="1" applyFill="1" applyBorder="1" applyAlignment="1">
      <alignment horizontal="center" vertical="center" wrapText="1"/>
    </xf>
    <xf numFmtId="3" fontId="5" fillId="7" borderId="1" xfId="2"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3" applyFont="1" applyFill="1" applyBorder="1" applyAlignment="1">
      <alignment vertical="center" wrapText="1"/>
    </xf>
    <xf numFmtId="3" fontId="3" fillId="5" borderId="1" xfId="2"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3" applyFont="1" applyFill="1" applyBorder="1" applyAlignment="1">
      <alignment horizontal="left" vertical="center" wrapText="1"/>
    </xf>
    <xf numFmtId="0" fontId="2" fillId="7" borderId="1" xfId="3" applyFont="1" applyFill="1" applyBorder="1" applyAlignment="1">
      <alignment horizontal="left" vertical="center" wrapText="1"/>
    </xf>
    <xf numFmtId="0" fontId="2" fillId="5" borderId="1" xfId="3" applyFont="1" applyFill="1" applyBorder="1" applyAlignment="1">
      <alignment horizontal="left" vertical="center" wrapText="1"/>
    </xf>
    <xf numFmtId="0" fontId="2" fillId="7" borderId="1" xfId="2" applyNumberFormat="1" applyFont="1" applyFill="1" applyBorder="1" applyAlignment="1">
      <alignment horizontal="center" vertical="center" wrapText="1"/>
    </xf>
    <xf numFmtId="3" fontId="2" fillId="7" borderId="2" xfId="2" applyNumberFormat="1" applyFont="1" applyFill="1" applyBorder="1" applyAlignment="1">
      <alignment horizontal="center" vertical="center" wrapText="1"/>
    </xf>
    <xf numFmtId="3" fontId="2" fillId="7" borderId="3" xfId="2" applyNumberFormat="1" applyFont="1" applyFill="1" applyBorder="1" applyAlignment="1">
      <alignment horizontal="center" vertical="center" wrapText="1"/>
    </xf>
    <xf numFmtId="3" fontId="3" fillId="7" borderId="1" xfId="2" applyNumberFormat="1" applyFont="1" applyFill="1" applyBorder="1" applyAlignment="1">
      <alignment horizontal="center" vertical="center" wrapText="1"/>
    </xf>
    <xf numFmtId="165" fontId="2" fillId="7" borderId="1" xfId="2" applyNumberFormat="1" applyFont="1" applyFill="1" applyBorder="1" applyAlignment="1">
      <alignment horizontal="center" vertical="center" wrapText="1"/>
    </xf>
    <xf numFmtId="3" fontId="3" fillId="7" borderId="2" xfId="2" applyNumberFormat="1" applyFont="1" applyFill="1" applyBorder="1" applyAlignment="1">
      <alignment horizontal="center" vertical="center" wrapText="1"/>
    </xf>
    <xf numFmtId="3" fontId="3" fillId="7" borderId="3" xfId="2"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3" applyFont="1" applyFill="1" applyBorder="1" applyAlignment="1">
      <alignment horizontal="left" vertical="center" wrapText="1"/>
    </xf>
    <xf numFmtId="0" fontId="2" fillId="5" borderId="3" xfId="3" applyFont="1" applyFill="1" applyBorder="1" applyAlignment="1">
      <alignment horizontal="left" vertical="center" wrapText="1"/>
    </xf>
    <xf numFmtId="3" fontId="3" fillId="5" borderId="2" xfId="2" applyNumberFormat="1" applyFont="1" applyFill="1" applyBorder="1" applyAlignment="1">
      <alignment horizontal="center" vertical="center" wrapText="1"/>
    </xf>
    <xf numFmtId="3" fontId="3" fillId="5" borderId="3" xfId="2" applyNumberFormat="1" applyFont="1" applyFill="1" applyBorder="1" applyAlignment="1">
      <alignment horizontal="center" vertical="center" wrapText="1"/>
    </xf>
    <xf numFmtId="3" fontId="2" fillId="5" borderId="2" xfId="2" applyNumberFormat="1" applyFont="1" applyFill="1" applyBorder="1" applyAlignment="1">
      <alignment horizontal="center" vertical="center" wrapText="1"/>
    </xf>
    <xf numFmtId="3" fontId="2" fillId="5" borderId="3" xfId="2" applyNumberFormat="1" applyFont="1" applyFill="1" applyBorder="1" applyAlignment="1">
      <alignment horizontal="center" vertical="center" wrapText="1"/>
    </xf>
    <xf numFmtId="165" fontId="2" fillId="4" borderId="1" xfId="2"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164" fontId="3" fillId="2" borderId="1" xfId="2"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164" fontId="2" fillId="2" borderId="0" xfId="2" applyFont="1" applyFill="1" applyBorder="1" applyAlignment="1">
      <alignment horizontal="left" vertical="center" wrapText="1"/>
    </xf>
    <xf numFmtId="165" fontId="2" fillId="2" borderId="0" xfId="2"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9" fillId="13" borderId="0" xfId="0" applyFont="1" applyFill="1" applyAlignment="1">
      <alignment horizontal="left" vertical="center" wrapText="1"/>
    </xf>
  </cellXfs>
  <cellStyles count="4">
    <cellStyle name="Millares" xfId="1" builtinId="3"/>
    <cellStyle name="Millares 3"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c\AppData\Local\Microsoft\Windows\INetCache\Content.Outlook\TP6NCTUA\Copia%20de%20Modelo%20POA-y-PAC-FONPLAT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storage\gop$\PAC%20OPERACIONES%202018\LISTOS%20PARA%20PUBLICAR\BOL-28%20Programa%20Cosechando%20Agua%20&#8211;%20Sembrando%20Lu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mdockweiler\AppData\Local\Microsoft\Windows\INetCache\Content.Outlook\MVG8M336\Anexo%203%20POA%20y%20P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de Actividades y F (USD)"/>
      <sheetName val="POA y F de caja"/>
      <sheetName val="Mitigacion de Riesgos"/>
      <sheetName val="Solicitud de Desembolso p1"/>
      <sheetName val="Solicitud de Desembolso p2"/>
      <sheetName val="PAC"/>
    </sheetNames>
    <sheetDataSet>
      <sheetData sheetId="0" refreshError="1"/>
      <sheetData sheetId="1" refreshError="1">
        <row r="2">
          <cell r="B2" t="str">
            <v>Nombre del Ejecutor</v>
          </cell>
        </row>
        <row r="4">
          <cell r="B4" t="str">
            <v>Nombre del Proyecto</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Y F. DE CAJA"/>
      <sheetName val="PAC"/>
      <sheetName val="Prog-Fisica-Financ"/>
      <sheetName val="Resumen-Fase-1-2"/>
      <sheetName val="PPPTO UCP-MMAyA"/>
      <sheetName val="CIL-UCP-MMAyA"/>
      <sheetName val="PPTO UE-PEVD"/>
      <sheetName val="Desembolsos"/>
      <sheetName val="AGUA Inversión"/>
      <sheetName val="ENERGÍA Inversion"/>
      <sheetName val="Energia-SFV"/>
      <sheetName val="Energia-Inv-Sup"/>
      <sheetName val="Energia Inv-Cap"/>
    </sheetNames>
    <sheetDataSet>
      <sheetData sheetId="0">
        <row r="18">
          <cell r="B18" t="str">
            <v>Comunidades de Ravelo y Ocurí - Lote 1</v>
          </cell>
          <cell r="AT18">
            <v>864402.12469387753</v>
          </cell>
        </row>
        <row r="19">
          <cell r="B19" t="str">
            <v>Comunidades de Tacobamba - Lote 2</v>
          </cell>
          <cell r="AT19">
            <v>1344648.9897686457</v>
          </cell>
        </row>
        <row r="20">
          <cell r="AT20">
            <v>84531.049562682194</v>
          </cell>
        </row>
        <row r="49">
          <cell r="B49" t="str">
            <v>Consultor de Línea Profesional IX - Desarrollo Comunitario DESCOM 1</v>
          </cell>
          <cell r="AT49">
            <v>34463.945578231287</v>
          </cell>
        </row>
        <row r="50">
          <cell r="B50" t="str">
            <v>Consultor de Línea Profesional IX - Desarrollo Comunitario DESCOM 2</v>
          </cell>
          <cell r="AT50">
            <v>34967.517006802715</v>
          </cell>
        </row>
        <row r="59">
          <cell r="A59" t="str">
            <v>2.1.2.1.1</v>
          </cell>
        </row>
        <row r="60">
          <cell r="B60" t="str">
            <v>Sistemas Fotovoltaicos Domiciliarios</v>
          </cell>
          <cell r="AT60">
            <v>838199.99999999988</v>
          </cell>
        </row>
        <row r="61">
          <cell r="B61" t="str">
            <v>Sistemas Fotovoltaicos Comunal</v>
          </cell>
          <cell r="AT61">
            <v>234000</v>
          </cell>
        </row>
        <row r="62">
          <cell r="A62" t="str">
            <v>2.1.2.1.2</v>
          </cell>
        </row>
        <row r="63">
          <cell r="B63" t="str">
            <v>Responsable Tecnico</v>
          </cell>
          <cell r="C63">
            <v>41977.551020408166</v>
          </cell>
        </row>
        <row r="64">
          <cell r="B64" t="str">
            <v>Ingeniero de Campo</v>
          </cell>
          <cell r="C64">
            <v>37292.71137026239</v>
          </cell>
        </row>
        <row r="68">
          <cell r="A68" t="str">
            <v>2.1.2.1.3</v>
          </cell>
        </row>
        <row r="69">
          <cell r="B69" t="str">
            <v>Ingeniero de Campo</v>
          </cell>
          <cell r="C69">
            <v>35294.169096209909</v>
          </cell>
        </row>
        <row r="70">
          <cell r="B70" t="str">
            <v>Ingeniero de Campo</v>
          </cell>
          <cell r="C70">
            <v>35294.169096209909</v>
          </cell>
        </row>
        <row r="78">
          <cell r="B78" t="str">
            <v>Personal contratado de la UCP - MMAYA</v>
          </cell>
        </row>
        <row r="79">
          <cell r="B79" t="str">
            <v>Consultor de Línea - Cordinador General</v>
          </cell>
          <cell r="AT79">
            <v>88974.35811467444</v>
          </cell>
        </row>
        <row r="80">
          <cell r="B80" t="str">
            <v>Consultor de Línea - Responsable de Administración y Finanzas</v>
          </cell>
          <cell r="AT80">
            <v>64126.22448979591</v>
          </cell>
        </row>
        <row r="81">
          <cell r="B81" t="str">
            <v>Consultor de Línea - Responsable de Planificación, Seguimiento y Evaluación</v>
          </cell>
          <cell r="AT81">
            <v>25981.049562682208</v>
          </cell>
        </row>
        <row r="82">
          <cell r="B82" t="str">
            <v>Consultor de Línea - Responsable de Infraestructura</v>
          </cell>
          <cell r="AT82">
            <v>48569.056851311951</v>
          </cell>
        </row>
        <row r="83">
          <cell r="B83" t="str">
            <v>Consultor de Línea - Responsable Legal</v>
          </cell>
          <cell r="AT83">
            <v>47935.434888241005</v>
          </cell>
        </row>
        <row r="84">
          <cell r="B84" t="str">
            <v>Consultor de Línea - Contador</v>
          </cell>
          <cell r="AT84">
            <v>49340.269679300291</v>
          </cell>
        </row>
        <row r="85">
          <cell r="B85" t="str">
            <v>Consultor de Línea - Profesional en Contrataciones y Administración</v>
          </cell>
          <cell r="AT85">
            <v>35551.142857142855</v>
          </cell>
        </row>
        <row r="86">
          <cell r="B86" t="str">
            <v>Consultor de Línea - Asistente de Administración y Logística</v>
          </cell>
          <cell r="AT86">
            <v>24277.72108843537</v>
          </cell>
        </row>
        <row r="87">
          <cell r="B87" t="str">
            <v>Consultor de Línea - Responsable UOP CASL - Potosí</v>
          </cell>
          <cell r="AT87">
            <v>53468.92614188532</v>
          </cell>
        </row>
        <row r="88">
          <cell r="B88" t="str">
            <v>Consultor de Línea - Técnico en Infraestructura UOP CASL - Potosí</v>
          </cell>
          <cell r="AT88">
            <v>40240.718658892132</v>
          </cell>
        </row>
        <row r="89">
          <cell r="B89" t="str">
            <v>Consultor de Línea - Chofer y Mensajero UOP CASL - Potosí</v>
          </cell>
          <cell r="AT89">
            <v>20991.047133138967</v>
          </cell>
        </row>
        <row r="90">
          <cell r="B90" t="str">
            <v>Consultor de Línea - Responsable Social y de Comunicación</v>
          </cell>
          <cell r="AT90">
            <v>50168.634110787163</v>
          </cell>
        </row>
        <row r="93">
          <cell r="A93" t="str">
            <v>3.1.2.2</v>
          </cell>
        </row>
        <row r="94">
          <cell r="B94" t="str">
            <v>Equipos de Comunicación (GPS) 6 piezas</v>
          </cell>
          <cell r="C94">
            <v>4198.2507288629731</v>
          </cell>
        </row>
        <row r="95">
          <cell r="B95" t="str">
            <v>Equipos de Computación (Laptop) personal UOP - Potosí (3 equipos)</v>
          </cell>
          <cell r="C95">
            <v>4285.7142857142853</v>
          </cell>
        </row>
        <row r="96">
          <cell r="B96" t="str">
            <v>Impresora (Láser) UOP - Potosí (1 equipo)</v>
          </cell>
          <cell r="C96">
            <v>515.01457725947523</v>
          </cell>
        </row>
        <row r="99">
          <cell r="AT99">
            <v>199324.51603498543</v>
          </cell>
        </row>
        <row r="133">
          <cell r="B133" t="str">
            <v>Contratación de Bienes y Servicios (Productos) específicos para la U.E.P. CASL</v>
          </cell>
        </row>
        <row r="134">
          <cell r="A134" t="str">
            <v>3.1.4.3</v>
          </cell>
          <cell r="B134" t="str">
            <v>Servicio de Asistencia Legal Específico U.E.P. CASL</v>
          </cell>
          <cell r="AT134">
            <v>1895.0437317784256</v>
          </cell>
        </row>
        <row r="135">
          <cell r="A135" t="str">
            <v>3.1.4.4</v>
          </cell>
          <cell r="B135" t="str">
            <v>Servicio de Auditoria Externa a la U.E.P. CASL</v>
          </cell>
          <cell r="AT135">
            <v>100000</v>
          </cell>
        </row>
        <row r="140">
          <cell r="B140" t="str">
            <v>Coordinador Programa</v>
          </cell>
          <cell r="C140">
            <v>44393.731778425659</v>
          </cell>
        </row>
        <row r="141">
          <cell r="B141" t="str">
            <v>Resp. Adm. Financiero</v>
          </cell>
          <cell r="C141">
            <v>44354.518950437319</v>
          </cell>
        </row>
        <row r="142">
          <cell r="B142" t="str">
            <v>Resp. Adq. y Contrataciones</v>
          </cell>
          <cell r="C142">
            <v>44354.518950437319</v>
          </cell>
        </row>
        <row r="147">
          <cell r="AT147">
            <v>72444.897959183683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y F de caja"/>
      <sheetName val="Planilla salarios"/>
      <sheetName val="bs y ss"/>
      <sheetName val="PAC"/>
    </sheetNames>
    <sheetDataSet>
      <sheetData sheetId="0" refreshError="1">
        <row r="17">
          <cell r="A17" t="str">
            <v>1.1.1.6</v>
          </cell>
        </row>
        <row r="18">
          <cell r="A18" t="str">
            <v>1.1.1.7</v>
          </cell>
        </row>
        <row r="27">
          <cell r="A27" t="str">
            <v>1.1.2.6</v>
          </cell>
        </row>
        <row r="28">
          <cell r="A28" t="str">
            <v>1.1.2.7</v>
          </cell>
        </row>
        <row r="65">
          <cell r="A65" t="str">
            <v>3.1.4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7"/>
  <sheetViews>
    <sheetView showGridLines="0" tabSelected="1" workbookViewId="0"/>
  </sheetViews>
  <sheetFormatPr baseColWidth="10" defaultColWidth="9.140625" defaultRowHeight="12.75" x14ac:dyDescent="0.2"/>
  <cols>
    <col min="1" max="1" width="12.7109375" style="3" customWidth="1"/>
    <col min="2" max="2" width="30" style="3" customWidth="1"/>
    <col min="3" max="3" width="17.42578125" style="3" customWidth="1"/>
    <col min="4" max="5" width="15.28515625" style="3" customWidth="1"/>
    <col min="6" max="6" width="15.28515625" style="63" customWidth="1"/>
    <col min="7" max="7" width="10.28515625" style="3" customWidth="1"/>
    <col min="8" max="8" width="12.5703125" style="3" bestFit="1" customWidth="1"/>
    <col min="9" max="9" width="7.5703125" style="3" customWidth="1"/>
    <col min="10" max="10" width="14.5703125" style="3" customWidth="1"/>
    <col min="11" max="11" width="15" style="3" customWidth="1"/>
    <col min="12" max="12" width="12.85546875" style="3" customWidth="1"/>
    <col min="13" max="13" width="12.42578125" style="3" customWidth="1"/>
    <col min="14" max="14" width="11.28515625" style="3" bestFit="1" customWidth="1"/>
    <col min="15" max="15" width="12" style="3" customWidth="1"/>
    <col min="16" max="19" width="11.42578125" style="3" customWidth="1"/>
    <col min="20" max="20" width="27.7109375" style="3" hidden="1" customWidth="1"/>
    <col min="21" max="21" width="13.28515625" style="3" hidden="1" customWidth="1"/>
    <col min="22" max="22" width="9.140625" style="3"/>
    <col min="23" max="23" width="10.28515625" style="3" bestFit="1" customWidth="1"/>
    <col min="24" max="16384" width="9.140625" style="3"/>
  </cols>
  <sheetData>
    <row r="2" spans="1:22" x14ac:dyDescent="0.2">
      <c r="A2" s="1"/>
      <c r="B2" s="2" t="s">
        <v>0</v>
      </c>
      <c r="C2" s="2"/>
      <c r="D2" s="2"/>
      <c r="E2" s="2"/>
      <c r="F2" s="2"/>
      <c r="G2" s="2"/>
      <c r="H2" s="2"/>
      <c r="I2" s="2"/>
      <c r="J2" s="2"/>
      <c r="K2" s="2"/>
      <c r="L2" s="2"/>
      <c r="M2" s="2"/>
      <c r="N2" s="2"/>
      <c r="O2" s="2"/>
      <c r="P2" s="2"/>
      <c r="Q2" s="2"/>
      <c r="R2" s="2"/>
      <c r="S2" s="2"/>
      <c r="T2" s="2"/>
    </row>
    <row r="3" spans="1:22" x14ac:dyDescent="0.2">
      <c r="A3" s="1"/>
      <c r="B3" s="2" t="str">
        <f>+'[1]POA y F de caja'!B2</f>
        <v>Nombre del Ejecutor</v>
      </c>
      <c r="C3" s="99" t="s">
        <v>1</v>
      </c>
      <c r="D3" s="99"/>
      <c r="E3" s="99"/>
      <c r="F3" s="99"/>
      <c r="G3" s="99"/>
      <c r="H3" s="4"/>
      <c r="I3" s="4"/>
      <c r="J3" s="1"/>
      <c r="K3" s="1"/>
      <c r="L3" s="1"/>
      <c r="M3" s="1"/>
      <c r="N3" s="1"/>
      <c r="O3" s="1"/>
      <c r="P3" s="1"/>
      <c r="Q3" s="1"/>
      <c r="R3" s="1"/>
      <c r="S3" s="1"/>
      <c r="T3" s="1"/>
    </row>
    <row r="4" spans="1:22" x14ac:dyDescent="0.2">
      <c r="A4" s="1"/>
      <c r="B4" s="5" t="s">
        <v>2</v>
      </c>
      <c r="C4" s="100" t="s">
        <v>3</v>
      </c>
      <c r="D4" s="100"/>
      <c r="E4" s="100"/>
      <c r="F4" s="6"/>
      <c r="G4" s="4"/>
      <c r="H4" s="4"/>
      <c r="I4" s="4"/>
      <c r="J4" s="1"/>
      <c r="K4" s="1"/>
      <c r="L4" s="1"/>
      <c r="M4" s="1"/>
      <c r="N4" s="1"/>
      <c r="O4" s="1"/>
      <c r="P4" s="1"/>
      <c r="Q4" s="1"/>
      <c r="R4" s="1"/>
      <c r="S4" s="1"/>
      <c r="T4" s="1"/>
    </row>
    <row r="5" spans="1:22" x14ac:dyDescent="0.2">
      <c r="A5" s="1"/>
      <c r="B5" s="2" t="str">
        <f>+'[1]POA y F de caja'!B4</f>
        <v>Nombre del Proyecto</v>
      </c>
      <c r="C5" s="99" t="s">
        <v>4</v>
      </c>
      <c r="D5" s="99"/>
      <c r="E5" s="99"/>
      <c r="F5" s="7"/>
      <c r="G5" s="4"/>
      <c r="H5" s="4"/>
      <c r="I5" s="4"/>
      <c r="J5" s="1"/>
      <c r="K5" s="1"/>
      <c r="L5" s="1"/>
      <c r="M5" s="1"/>
      <c r="N5" s="1"/>
      <c r="O5" s="1"/>
      <c r="P5" s="1"/>
      <c r="Q5" s="1"/>
      <c r="R5" s="1"/>
      <c r="S5" s="1"/>
      <c r="T5" s="1"/>
    </row>
    <row r="6" spans="1:22" x14ac:dyDescent="0.2">
      <c r="A6" s="1"/>
      <c r="B6" s="2"/>
      <c r="C6" s="4"/>
      <c r="D6" s="4"/>
      <c r="E6" s="4"/>
      <c r="F6" s="7"/>
      <c r="G6" s="4"/>
      <c r="H6" s="4"/>
      <c r="I6" s="4"/>
      <c r="J6" s="1"/>
      <c r="K6" s="1"/>
      <c r="L6" s="1"/>
      <c r="M6" s="1"/>
      <c r="N6" s="1"/>
      <c r="O6" s="1"/>
      <c r="P6" s="1"/>
      <c r="Q6" s="1"/>
      <c r="R6" s="1"/>
      <c r="S6" s="1"/>
      <c r="T6" s="1"/>
    </row>
    <row r="7" spans="1:22" ht="28.5" customHeight="1" x14ac:dyDescent="0.2">
      <c r="A7" s="101" t="s">
        <v>5</v>
      </c>
      <c r="B7" s="8"/>
      <c r="C7" s="95" t="s">
        <v>6</v>
      </c>
      <c r="D7" s="95"/>
      <c r="E7" s="95"/>
      <c r="F7" s="9"/>
      <c r="G7" s="94" t="s">
        <v>7</v>
      </c>
      <c r="H7" s="94" t="s">
        <v>8</v>
      </c>
      <c r="I7" s="94"/>
      <c r="J7" s="95" t="s">
        <v>9</v>
      </c>
      <c r="K7" s="95"/>
      <c r="L7" s="95"/>
      <c r="M7" s="95"/>
      <c r="N7" s="95"/>
      <c r="O7" s="95"/>
      <c r="P7" s="95"/>
      <c r="Q7" s="95"/>
      <c r="R7" s="95"/>
      <c r="S7" s="95"/>
      <c r="T7" s="95"/>
      <c r="U7" s="95"/>
    </row>
    <row r="8" spans="1:22" ht="51" x14ac:dyDescent="0.2">
      <c r="A8" s="101"/>
      <c r="B8" s="96" t="s">
        <v>10</v>
      </c>
      <c r="C8" s="10" t="s">
        <v>11</v>
      </c>
      <c r="D8" s="10" t="s">
        <v>12</v>
      </c>
      <c r="E8" s="10" t="s">
        <v>13</v>
      </c>
      <c r="F8" s="97" t="s">
        <v>14</v>
      </c>
      <c r="G8" s="94"/>
      <c r="H8" s="94"/>
      <c r="I8" s="94"/>
      <c r="J8" s="11" t="s">
        <v>15</v>
      </c>
      <c r="K8" s="11" t="s">
        <v>16</v>
      </c>
      <c r="L8" s="11" t="s">
        <v>17</v>
      </c>
      <c r="M8" s="11" t="s">
        <v>18</v>
      </c>
      <c r="N8" s="11" t="s">
        <v>19</v>
      </c>
      <c r="O8" s="11" t="s">
        <v>20</v>
      </c>
      <c r="P8" s="11" t="s">
        <v>21</v>
      </c>
      <c r="Q8" s="11" t="s">
        <v>22</v>
      </c>
      <c r="R8" s="11" t="s">
        <v>23</v>
      </c>
      <c r="S8" s="11" t="s">
        <v>24</v>
      </c>
      <c r="T8" s="98" t="s">
        <v>25</v>
      </c>
      <c r="U8" s="98" t="s">
        <v>26</v>
      </c>
    </row>
    <row r="9" spans="1:22" ht="25.5" customHeight="1" x14ac:dyDescent="0.2">
      <c r="A9" s="101"/>
      <c r="B9" s="96"/>
      <c r="C9" s="12">
        <f>+C10+C15+C32+C39+C50</f>
        <v>8737496.7947346326</v>
      </c>
      <c r="D9" s="12">
        <f>+D15+D32+D39+D50</f>
        <v>0</v>
      </c>
      <c r="E9" s="12">
        <f>+E15+E32+E39+E50</f>
        <v>0</v>
      </c>
      <c r="F9" s="97"/>
      <c r="G9" s="94"/>
      <c r="H9" s="94"/>
      <c r="I9" s="94"/>
      <c r="J9" s="13" t="s">
        <v>27</v>
      </c>
      <c r="K9" s="13" t="s">
        <v>27</v>
      </c>
      <c r="L9" s="13" t="s">
        <v>27</v>
      </c>
      <c r="M9" s="13" t="s">
        <v>27</v>
      </c>
      <c r="N9" s="13" t="s">
        <v>27</v>
      </c>
      <c r="O9" s="13" t="s">
        <v>27</v>
      </c>
      <c r="P9" s="13" t="s">
        <v>27</v>
      </c>
      <c r="Q9" s="13" t="s">
        <v>27</v>
      </c>
      <c r="R9" s="13" t="s">
        <v>27</v>
      </c>
      <c r="S9" s="13" t="s">
        <v>27</v>
      </c>
      <c r="T9" s="98"/>
      <c r="U9" s="98"/>
    </row>
    <row r="10" spans="1:22" ht="25.5" x14ac:dyDescent="0.2">
      <c r="A10" s="14"/>
      <c r="B10" s="14" t="s">
        <v>28</v>
      </c>
      <c r="C10" s="15">
        <f>SUM(C11:C14)</f>
        <v>1072200</v>
      </c>
      <c r="D10" s="16"/>
      <c r="E10" s="16"/>
      <c r="F10" s="15"/>
      <c r="G10" s="16"/>
      <c r="H10" s="16"/>
      <c r="I10" s="16"/>
      <c r="J10" s="17"/>
      <c r="K10" s="17"/>
      <c r="L10" s="17"/>
      <c r="M10" s="17"/>
      <c r="N10" s="17"/>
      <c r="O10" s="17"/>
      <c r="P10" s="17"/>
      <c r="Q10" s="17"/>
      <c r="R10" s="17"/>
      <c r="S10" s="17"/>
      <c r="T10" s="16"/>
      <c r="U10" s="16"/>
    </row>
    <row r="11" spans="1:22" ht="18" customHeight="1" x14ac:dyDescent="0.2">
      <c r="A11" s="75" t="str">
        <f>'[2]POA Y F. DE CAJA'!A59</f>
        <v>2.1.2.1.1</v>
      </c>
      <c r="B11" s="77" t="str">
        <f>+'[2]POA Y F. DE CAJA'!B60</f>
        <v>Sistemas Fotovoltaicos Domiciliarios</v>
      </c>
      <c r="C11" s="66">
        <f>'[2]POA Y F. DE CAJA'!AT60</f>
        <v>838199.99999999988</v>
      </c>
      <c r="D11" s="82"/>
      <c r="E11" s="66"/>
      <c r="F11" s="82" t="s">
        <v>29</v>
      </c>
      <c r="G11" s="83" t="str">
        <f>A11</f>
        <v>2.1.2.1.1</v>
      </c>
      <c r="H11" s="83" t="s">
        <v>30</v>
      </c>
      <c r="I11" s="18" t="s">
        <v>31</v>
      </c>
      <c r="J11" s="19">
        <v>43298</v>
      </c>
      <c r="K11" s="19">
        <v>43374</v>
      </c>
      <c r="L11" s="19">
        <v>43405</v>
      </c>
      <c r="M11" s="20">
        <v>43405</v>
      </c>
      <c r="N11" s="20">
        <v>43466</v>
      </c>
      <c r="O11" s="20">
        <v>43497</v>
      </c>
      <c r="P11" s="20">
        <v>43497</v>
      </c>
      <c r="Q11" s="21">
        <v>43556</v>
      </c>
      <c r="R11" s="21">
        <v>43556</v>
      </c>
      <c r="S11" s="21">
        <v>43709</v>
      </c>
      <c r="T11" s="22"/>
      <c r="U11" s="22"/>
    </row>
    <row r="12" spans="1:22" ht="25.5" customHeight="1" x14ac:dyDescent="0.2">
      <c r="A12" s="75"/>
      <c r="B12" s="77"/>
      <c r="C12" s="66"/>
      <c r="D12" s="82"/>
      <c r="E12" s="66"/>
      <c r="F12" s="82"/>
      <c r="G12" s="83"/>
      <c r="H12" s="83"/>
      <c r="I12" s="18" t="s">
        <v>32</v>
      </c>
      <c r="J12" s="18"/>
      <c r="K12" s="18"/>
      <c r="L12" s="18"/>
      <c r="M12" s="18"/>
      <c r="N12" s="18"/>
      <c r="O12" s="18"/>
      <c r="P12" s="18"/>
      <c r="Q12" s="18"/>
      <c r="R12" s="18"/>
      <c r="S12" s="18"/>
      <c r="T12" s="23"/>
      <c r="U12" s="23"/>
      <c r="V12" s="24"/>
    </row>
    <row r="13" spans="1:22" ht="18" customHeight="1" x14ac:dyDescent="0.2">
      <c r="A13" s="75" t="str">
        <f>+'[2]POA Y F. DE CAJA'!A59</f>
        <v>2.1.2.1.1</v>
      </c>
      <c r="B13" s="77" t="str">
        <f>+'[2]POA Y F. DE CAJA'!B61</f>
        <v>Sistemas Fotovoltaicos Comunal</v>
      </c>
      <c r="C13" s="66">
        <f>'[2]POA Y F. DE CAJA'!AT61</f>
        <v>234000</v>
      </c>
      <c r="D13" s="82"/>
      <c r="E13" s="66"/>
      <c r="F13" s="82" t="s">
        <v>29</v>
      </c>
      <c r="G13" s="83" t="str">
        <f>A13</f>
        <v>2.1.2.1.1</v>
      </c>
      <c r="H13" s="83" t="s">
        <v>30</v>
      </c>
      <c r="I13" s="18" t="s">
        <v>31</v>
      </c>
      <c r="J13" s="19">
        <v>43298</v>
      </c>
      <c r="K13" s="19">
        <v>43374</v>
      </c>
      <c r="L13" s="19">
        <v>43405</v>
      </c>
      <c r="M13" s="20">
        <v>43405</v>
      </c>
      <c r="N13" s="20">
        <v>43466</v>
      </c>
      <c r="O13" s="20">
        <v>43497</v>
      </c>
      <c r="P13" s="20">
        <v>43497</v>
      </c>
      <c r="Q13" s="21">
        <v>43556</v>
      </c>
      <c r="R13" s="21">
        <v>43556</v>
      </c>
      <c r="S13" s="21">
        <v>43709</v>
      </c>
      <c r="T13" s="22"/>
      <c r="U13" s="22"/>
    </row>
    <row r="14" spans="1:22" ht="25.5" customHeight="1" x14ac:dyDescent="0.2">
      <c r="A14" s="75"/>
      <c r="B14" s="77"/>
      <c r="C14" s="66"/>
      <c r="D14" s="82"/>
      <c r="E14" s="66"/>
      <c r="F14" s="82"/>
      <c r="G14" s="83"/>
      <c r="H14" s="83"/>
      <c r="I14" s="18" t="s">
        <v>32</v>
      </c>
      <c r="J14" s="18"/>
      <c r="K14" s="18"/>
      <c r="L14" s="18"/>
      <c r="M14" s="18"/>
      <c r="N14" s="18"/>
      <c r="O14" s="18"/>
      <c r="P14" s="18"/>
      <c r="Q14" s="18"/>
      <c r="R14" s="18"/>
      <c r="S14" s="18"/>
      <c r="T14" s="23"/>
      <c r="U14" s="23"/>
      <c r="V14" s="24"/>
    </row>
    <row r="15" spans="1:22" x14ac:dyDescent="0.2">
      <c r="A15" s="14"/>
      <c r="B15" s="14" t="s">
        <v>33</v>
      </c>
      <c r="C15" s="15">
        <f>+C16+C22</f>
        <v>6395466.696095176</v>
      </c>
      <c r="D15" s="16"/>
      <c r="E15" s="16"/>
      <c r="F15" s="15"/>
      <c r="G15" s="16"/>
      <c r="H15" s="16"/>
      <c r="I15" s="16"/>
      <c r="J15" s="17"/>
      <c r="K15" s="17"/>
      <c r="L15" s="17"/>
      <c r="M15" s="17"/>
      <c r="N15" s="17"/>
      <c r="O15" s="17"/>
      <c r="P15" s="17"/>
      <c r="Q15" s="17"/>
      <c r="R15" s="17"/>
      <c r="S15" s="17"/>
      <c r="T15" s="16"/>
      <c r="U15" s="16"/>
    </row>
    <row r="16" spans="1:22" ht="35.1" customHeight="1" x14ac:dyDescent="0.2">
      <c r="A16" s="86" t="str">
        <f>'[3]POA y F de caja'!A17</f>
        <v>1.1.1.6</v>
      </c>
      <c r="B16" s="88" t="s">
        <v>34</v>
      </c>
      <c r="C16" s="90">
        <f>+C18+C20</f>
        <v>2209051.1144625233</v>
      </c>
      <c r="D16" s="92">
        <f>D18+D20</f>
        <v>2209050.6778425658</v>
      </c>
      <c r="E16" s="92">
        <f>E18+E20</f>
        <v>2209050.6778425658</v>
      </c>
      <c r="F16" s="90" t="s">
        <v>35</v>
      </c>
      <c r="G16" s="92" t="str">
        <f>A16</f>
        <v>1.1.1.6</v>
      </c>
      <c r="H16" s="92" t="s">
        <v>30</v>
      </c>
      <c r="I16" s="18" t="s">
        <v>31</v>
      </c>
      <c r="J16" s="19">
        <v>43102</v>
      </c>
      <c r="K16" s="19">
        <v>43171</v>
      </c>
      <c r="L16" s="19">
        <v>43186</v>
      </c>
      <c r="M16" s="20">
        <v>43196</v>
      </c>
      <c r="N16" s="20">
        <v>43224</v>
      </c>
      <c r="O16" s="20">
        <v>43234</v>
      </c>
      <c r="P16" s="20">
        <v>43294</v>
      </c>
      <c r="Q16" s="21">
        <v>43322</v>
      </c>
      <c r="R16" s="21">
        <v>43325</v>
      </c>
      <c r="S16" s="21">
        <v>43624</v>
      </c>
      <c r="T16" s="18"/>
      <c r="U16" s="18"/>
    </row>
    <row r="17" spans="1:23" ht="25.5" x14ac:dyDescent="0.2">
      <c r="A17" s="87"/>
      <c r="B17" s="89"/>
      <c r="C17" s="91"/>
      <c r="D17" s="93"/>
      <c r="E17" s="93"/>
      <c r="F17" s="91"/>
      <c r="G17" s="93"/>
      <c r="H17" s="93"/>
      <c r="I17" s="18" t="s">
        <v>32</v>
      </c>
      <c r="J17" s="25">
        <v>43102</v>
      </c>
      <c r="K17" s="25">
        <v>43171</v>
      </c>
      <c r="L17" s="25">
        <v>43186</v>
      </c>
      <c r="M17" s="25" t="s">
        <v>36</v>
      </c>
      <c r="N17" s="25">
        <v>43243</v>
      </c>
      <c r="O17" s="25">
        <v>43252</v>
      </c>
      <c r="P17" s="25">
        <v>43301</v>
      </c>
      <c r="Q17" s="25" t="s">
        <v>37</v>
      </c>
      <c r="R17" s="25">
        <v>43377</v>
      </c>
      <c r="S17" s="25">
        <v>43760</v>
      </c>
      <c r="T17" s="18"/>
      <c r="U17" s="18"/>
      <c r="W17" s="26"/>
    </row>
    <row r="18" spans="1:23" ht="17.25" customHeight="1" x14ac:dyDescent="0.2">
      <c r="A18" s="67" t="str">
        <f>+A16</f>
        <v>1.1.1.6</v>
      </c>
      <c r="B18" s="76" t="str">
        <f>'[2]POA Y F. DE CAJA'!B18</f>
        <v>Comunidades de Ravelo y Ocurí - Lote 1</v>
      </c>
      <c r="C18" s="66">
        <f>+'[2]POA Y F. DE CAJA'!AT18</f>
        <v>864402.12469387753</v>
      </c>
      <c r="D18" s="66">
        <f>5929795.58/6.86</f>
        <v>864401.68804664724</v>
      </c>
      <c r="E18" s="66">
        <f>5929795.58/6.86</f>
        <v>864401.68804664724</v>
      </c>
      <c r="F18" s="84" t="s">
        <v>35</v>
      </c>
      <c r="G18" s="66" t="str">
        <f>A18</f>
        <v>1.1.1.6</v>
      </c>
      <c r="H18" s="83" t="s">
        <v>30</v>
      </c>
      <c r="I18" s="18" t="s">
        <v>31</v>
      </c>
      <c r="J18" s="19">
        <v>43102</v>
      </c>
      <c r="K18" s="19">
        <v>43171</v>
      </c>
      <c r="L18" s="19">
        <v>43186</v>
      </c>
      <c r="M18" s="20">
        <v>43196</v>
      </c>
      <c r="N18" s="20">
        <v>43224</v>
      </c>
      <c r="O18" s="20">
        <v>43234</v>
      </c>
      <c r="P18" s="20">
        <v>43294</v>
      </c>
      <c r="Q18" s="21">
        <v>43322</v>
      </c>
      <c r="R18" s="21">
        <v>43325</v>
      </c>
      <c r="S18" s="21">
        <v>43624</v>
      </c>
      <c r="T18" s="18"/>
      <c r="U18" s="18"/>
      <c r="W18" s="27"/>
    </row>
    <row r="19" spans="1:23" ht="38.25" x14ac:dyDescent="0.2">
      <c r="A19" s="67"/>
      <c r="B19" s="76"/>
      <c r="C19" s="66"/>
      <c r="D19" s="66"/>
      <c r="E19" s="66"/>
      <c r="F19" s="85"/>
      <c r="G19" s="66"/>
      <c r="H19" s="83"/>
      <c r="I19" s="18" t="s">
        <v>32</v>
      </c>
      <c r="J19" s="25">
        <v>43102</v>
      </c>
      <c r="K19" s="25">
        <v>43171</v>
      </c>
      <c r="L19" s="25">
        <v>43186</v>
      </c>
      <c r="M19" s="25" t="s">
        <v>36</v>
      </c>
      <c r="N19" s="25">
        <v>43243</v>
      </c>
      <c r="O19" s="25" t="s">
        <v>38</v>
      </c>
      <c r="P19" s="25">
        <v>43301</v>
      </c>
      <c r="Q19" s="25">
        <v>43342</v>
      </c>
      <c r="R19" s="25">
        <v>43377</v>
      </c>
      <c r="S19" s="25">
        <v>43756</v>
      </c>
      <c r="T19" s="18"/>
      <c r="U19" s="18"/>
    </row>
    <row r="20" spans="1:23" ht="17.25" customHeight="1" x14ac:dyDescent="0.2">
      <c r="A20" s="67" t="str">
        <f>+A18</f>
        <v>1.1.1.6</v>
      </c>
      <c r="B20" s="76" t="str">
        <f>'[2]POA Y F. DE CAJA'!B19</f>
        <v>Comunidades de Tacobamba - Lote 2</v>
      </c>
      <c r="C20" s="66">
        <f>+'[2]POA Y F. DE CAJA'!AT19</f>
        <v>1344648.9897686457</v>
      </c>
      <c r="D20" s="66">
        <f>9224292.07/6.86</f>
        <v>1344648.9897959183</v>
      </c>
      <c r="E20" s="66">
        <f>9224292.07/6.86</f>
        <v>1344648.9897959183</v>
      </c>
      <c r="F20" s="84" t="s">
        <v>35</v>
      </c>
      <c r="G20" s="66" t="str">
        <f>A20</f>
        <v>1.1.1.6</v>
      </c>
      <c r="H20" s="83" t="s">
        <v>30</v>
      </c>
      <c r="I20" s="18" t="s">
        <v>31</v>
      </c>
      <c r="J20" s="19">
        <v>43102</v>
      </c>
      <c r="K20" s="19">
        <v>43171</v>
      </c>
      <c r="L20" s="19">
        <v>43186</v>
      </c>
      <c r="M20" s="20">
        <v>43196</v>
      </c>
      <c r="N20" s="20">
        <v>43224</v>
      </c>
      <c r="O20" s="20">
        <v>43234</v>
      </c>
      <c r="P20" s="20">
        <v>43245</v>
      </c>
      <c r="Q20" s="21">
        <v>43322</v>
      </c>
      <c r="R20" s="21">
        <v>43325</v>
      </c>
      <c r="S20" s="21">
        <v>43624</v>
      </c>
      <c r="T20" s="18"/>
      <c r="U20" s="18"/>
    </row>
    <row r="21" spans="1:23" ht="25.5" customHeight="1" x14ac:dyDescent="0.2">
      <c r="A21" s="67"/>
      <c r="B21" s="76"/>
      <c r="C21" s="66"/>
      <c r="D21" s="66"/>
      <c r="E21" s="66"/>
      <c r="F21" s="85"/>
      <c r="G21" s="66"/>
      <c r="H21" s="83"/>
      <c r="I21" s="18" t="s">
        <v>32</v>
      </c>
      <c r="J21" s="25">
        <v>43102</v>
      </c>
      <c r="K21" s="25">
        <v>43171</v>
      </c>
      <c r="L21" s="25">
        <v>43186</v>
      </c>
      <c r="M21" s="25">
        <v>43198</v>
      </c>
      <c r="N21" s="25">
        <v>43243</v>
      </c>
      <c r="O21" s="25">
        <v>43252</v>
      </c>
      <c r="P21" s="25">
        <v>43277</v>
      </c>
      <c r="Q21" s="25">
        <v>43329</v>
      </c>
      <c r="R21" s="25">
        <v>43377</v>
      </c>
      <c r="S21" s="25">
        <v>43760</v>
      </c>
      <c r="T21" s="18"/>
      <c r="U21" s="18"/>
    </row>
    <row r="22" spans="1:23" ht="35.1" customHeight="1" x14ac:dyDescent="0.2">
      <c r="A22" s="86" t="str">
        <f>'[3]POA y F de caja'!A27</f>
        <v>1.1.2.6</v>
      </c>
      <c r="B22" s="88" t="s">
        <v>39</v>
      </c>
      <c r="C22" s="90">
        <f>SUM(C24:C31)</f>
        <v>4186415.5816326528</v>
      </c>
      <c r="D22" s="92"/>
      <c r="E22" s="92"/>
      <c r="F22" s="90" t="s">
        <v>35</v>
      </c>
      <c r="G22" s="92" t="str">
        <f>A22</f>
        <v>1.1.2.6</v>
      </c>
      <c r="H22" s="92" t="s">
        <v>30</v>
      </c>
      <c r="I22" s="18" t="s">
        <v>31</v>
      </c>
      <c r="J22" s="19">
        <v>43191</v>
      </c>
      <c r="K22" s="19">
        <v>43222</v>
      </c>
      <c r="L22" s="19">
        <v>43293</v>
      </c>
      <c r="M22" s="20">
        <v>43294</v>
      </c>
      <c r="N22" s="20">
        <v>43336</v>
      </c>
      <c r="O22" s="20">
        <v>43343</v>
      </c>
      <c r="P22" s="20">
        <v>43357</v>
      </c>
      <c r="Q22" s="21">
        <v>43383</v>
      </c>
      <c r="R22" s="21">
        <v>43472</v>
      </c>
      <c r="S22" s="21">
        <v>43771</v>
      </c>
      <c r="T22" s="18"/>
      <c r="U22" s="18"/>
    </row>
    <row r="23" spans="1:23" ht="35.1" customHeight="1" x14ac:dyDescent="0.2">
      <c r="A23" s="87"/>
      <c r="B23" s="89"/>
      <c r="C23" s="91"/>
      <c r="D23" s="93"/>
      <c r="E23" s="93"/>
      <c r="F23" s="91"/>
      <c r="G23" s="93"/>
      <c r="H23" s="93"/>
      <c r="I23" s="18" t="s">
        <v>32</v>
      </c>
      <c r="J23" s="25">
        <v>43191</v>
      </c>
      <c r="K23" s="25">
        <v>43280</v>
      </c>
      <c r="L23" s="25">
        <v>43290</v>
      </c>
      <c r="M23" s="25" t="s">
        <v>40</v>
      </c>
      <c r="N23" s="25">
        <v>43336</v>
      </c>
      <c r="O23" s="25">
        <v>43346</v>
      </c>
      <c r="P23" s="25"/>
      <c r="Q23" s="25"/>
      <c r="R23" s="25"/>
      <c r="S23" s="25"/>
      <c r="T23" s="18"/>
      <c r="U23" s="18"/>
    </row>
    <row r="24" spans="1:23" ht="25.5" x14ac:dyDescent="0.2">
      <c r="A24" s="67" t="str">
        <f>A22</f>
        <v>1.1.2.6</v>
      </c>
      <c r="B24" s="76" t="s">
        <v>41</v>
      </c>
      <c r="C24" s="66">
        <f>10548511.4/6.86</f>
        <v>1537683.8775510204</v>
      </c>
      <c r="D24" s="66"/>
      <c r="E24" s="80"/>
      <c r="F24" s="84" t="s">
        <v>35</v>
      </c>
      <c r="G24" s="66" t="str">
        <f>+G22</f>
        <v>1.1.2.6</v>
      </c>
      <c r="H24" s="83" t="str">
        <f>+H22</f>
        <v>Ex Ante</v>
      </c>
      <c r="I24" s="18" t="s">
        <v>31</v>
      </c>
      <c r="J24" s="19">
        <v>43191</v>
      </c>
      <c r="K24" s="19">
        <v>43222</v>
      </c>
      <c r="L24" s="19" t="s">
        <v>42</v>
      </c>
      <c r="M24" s="20">
        <v>43294</v>
      </c>
      <c r="N24" s="20">
        <v>43336</v>
      </c>
      <c r="O24" s="20">
        <v>43343</v>
      </c>
      <c r="P24" s="20">
        <v>43357</v>
      </c>
      <c r="Q24" s="21">
        <v>43383</v>
      </c>
      <c r="R24" s="21">
        <v>43472</v>
      </c>
      <c r="S24" s="21">
        <v>43862</v>
      </c>
      <c r="T24" s="18"/>
      <c r="U24" s="18"/>
      <c r="W24" s="27"/>
    </row>
    <row r="25" spans="1:23" ht="25.5" customHeight="1" x14ac:dyDescent="0.2">
      <c r="A25" s="67"/>
      <c r="B25" s="76"/>
      <c r="C25" s="66"/>
      <c r="D25" s="66"/>
      <c r="E25" s="81"/>
      <c r="F25" s="85"/>
      <c r="G25" s="66"/>
      <c r="H25" s="83"/>
      <c r="I25" s="18" t="s">
        <v>32</v>
      </c>
      <c r="J25" s="25">
        <v>43191</v>
      </c>
      <c r="K25" s="25" t="s">
        <v>43</v>
      </c>
      <c r="L25" s="25">
        <v>43290</v>
      </c>
      <c r="M25" s="25" t="s">
        <v>40</v>
      </c>
      <c r="N25" s="25">
        <v>43336</v>
      </c>
      <c r="O25" s="25">
        <v>43346</v>
      </c>
      <c r="P25" s="25">
        <v>43355</v>
      </c>
      <c r="Q25" s="25"/>
      <c r="R25" s="25"/>
      <c r="S25" s="25"/>
      <c r="T25" s="18"/>
      <c r="U25" s="18"/>
    </row>
    <row r="26" spans="1:23" ht="17.25" customHeight="1" x14ac:dyDescent="0.2">
      <c r="A26" s="67" t="str">
        <f>A24</f>
        <v>1.1.2.6</v>
      </c>
      <c r="B26" s="76" t="s">
        <v>44</v>
      </c>
      <c r="C26" s="66">
        <f>5148066.51/6.86</f>
        <v>750447.01311953343</v>
      </c>
      <c r="D26" s="66"/>
      <c r="E26" s="80"/>
      <c r="F26" s="84" t="s">
        <v>35</v>
      </c>
      <c r="G26" s="66" t="str">
        <f>+G24</f>
        <v>1.1.2.6</v>
      </c>
      <c r="H26" s="83" t="str">
        <f>+H24</f>
        <v>Ex Ante</v>
      </c>
      <c r="I26" s="18" t="s">
        <v>31</v>
      </c>
      <c r="J26" s="19">
        <v>43191</v>
      </c>
      <c r="K26" s="19">
        <v>43222</v>
      </c>
      <c r="L26" s="19">
        <v>43293</v>
      </c>
      <c r="M26" s="20">
        <v>43294</v>
      </c>
      <c r="N26" s="20">
        <v>43336</v>
      </c>
      <c r="O26" s="20">
        <v>43343</v>
      </c>
      <c r="P26" s="20">
        <v>43357</v>
      </c>
      <c r="Q26" s="21">
        <v>43383</v>
      </c>
      <c r="R26" s="21">
        <v>43472</v>
      </c>
      <c r="S26" s="21">
        <v>43771</v>
      </c>
      <c r="T26" s="18"/>
      <c r="U26" s="18"/>
      <c r="W26" s="27"/>
    </row>
    <row r="27" spans="1:23" ht="25.5" customHeight="1" x14ac:dyDescent="0.2">
      <c r="A27" s="67"/>
      <c r="B27" s="76"/>
      <c r="C27" s="66"/>
      <c r="D27" s="66"/>
      <c r="E27" s="81"/>
      <c r="F27" s="85"/>
      <c r="G27" s="66"/>
      <c r="H27" s="83"/>
      <c r="I27" s="18" t="s">
        <v>32</v>
      </c>
      <c r="J27" s="25">
        <v>43191</v>
      </c>
      <c r="K27" s="25">
        <v>43280</v>
      </c>
      <c r="L27" s="25">
        <v>43290</v>
      </c>
      <c r="M27" s="25" t="s">
        <v>40</v>
      </c>
      <c r="N27" s="25">
        <v>43336</v>
      </c>
      <c r="O27" s="25" t="s">
        <v>45</v>
      </c>
      <c r="P27" s="25">
        <v>43378</v>
      </c>
      <c r="Q27" s="25">
        <v>43427</v>
      </c>
      <c r="R27" s="25">
        <v>43430</v>
      </c>
      <c r="S27" s="25">
        <v>43809</v>
      </c>
      <c r="T27" s="18"/>
      <c r="U27" s="18"/>
    </row>
    <row r="28" spans="1:23" ht="17.25" customHeight="1" x14ac:dyDescent="0.2">
      <c r="A28" s="67" t="str">
        <f>A26</f>
        <v>1.1.2.6</v>
      </c>
      <c r="B28" s="76" t="s">
        <v>46</v>
      </c>
      <c r="C28" s="66">
        <f>6273164.75/6.86</f>
        <v>914455.50291545189</v>
      </c>
      <c r="D28" s="66"/>
      <c r="E28" s="80"/>
      <c r="F28" s="84" t="s">
        <v>35</v>
      </c>
      <c r="G28" s="66" t="str">
        <f>+G26</f>
        <v>1.1.2.6</v>
      </c>
      <c r="H28" s="83" t="str">
        <f>+H26</f>
        <v>Ex Ante</v>
      </c>
      <c r="I28" s="18" t="s">
        <v>31</v>
      </c>
      <c r="J28" s="19">
        <v>43191</v>
      </c>
      <c r="K28" s="19">
        <v>43222</v>
      </c>
      <c r="L28" s="19">
        <v>43293</v>
      </c>
      <c r="M28" s="20">
        <v>43294</v>
      </c>
      <c r="N28" s="20">
        <v>43336</v>
      </c>
      <c r="O28" s="20">
        <v>43343</v>
      </c>
      <c r="P28" s="20">
        <v>43357</v>
      </c>
      <c r="Q28" s="21">
        <v>43383</v>
      </c>
      <c r="R28" s="21">
        <v>43472</v>
      </c>
      <c r="S28" s="21">
        <v>43771</v>
      </c>
      <c r="T28" s="18"/>
      <c r="U28" s="18"/>
      <c r="W28" s="27"/>
    </row>
    <row r="29" spans="1:23" ht="38.25" x14ac:dyDescent="0.2">
      <c r="A29" s="67"/>
      <c r="B29" s="76"/>
      <c r="C29" s="66"/>
      <c r="D29" s="66"/>
      <c r="E29" s="81"/>
      <c r="F29" s="85"/>
      <c r="G29" s="66"/>
      <c r="H29" s="83"/>
      <c r="I29" s="18" t="s">
        <v>32</v>
      </c>
      <c r="J29" s="25">
        <v>43191</v>
      </c>
      <c r="K29" s="25">
        <v>43280</v>
      </c>
      <c r="L29" s="25">
        <v>43290</v>
      </c>
      <c r="M29" s="25" t="s">
        <v>40</v>
      </c>
      <c r="N29" s="25">
        <v>43336</v>
      </c>
      <c r="O29" s="25" t="s">
        <v>47</v>
      </c>
      <c r="P29" s="25">
        <v>43398</v>
      </c>
      <c r="Q29" s="25">
        <v>43427</v>
      </c>
      <c r="R29" s="25">
        <v>43430</v>
      </c>
      <c r="S29" s="25">
        <v>43449</v>
      </c>
      <c r="T29" s="18"/>
      <c r="U29" s="18"/>
    </row>
    <row r="30" spans="1:23" ht="17.25" customHeight="1" x14ac:dyDescent="0.2">
      <c r="A30" s="67" t="str">
        <f>+A24</f>
        <v>1.1.2.6</v>
      </c>
      <c r="B30" s="76" t="s">
        <v>48</v>
      </c>
      <c r="C30" s="66">
        <f>6749068.23/6.86</f>
        <v>983829.18804664724</v>
      </c>
      <c r="D30" s="66"/>
      <c r="E30" s="80"/>
      <c r="F30" s="84" t="s">
        <v>35</v>
      </c>
      <c r="G30" s="66" t="str">
        <f>+G24</f>
        <v>1.1.2.6</v>
      </c>
      <c r="H30" s="83" t="str">
        <f>+H24</f>
        <v>Ex Ante</v>
      </c>
      <c r="I30" s="18" t="s">
        <v>31</v>
      </c>
      <c r="J30" s="19">
        <v>43191</v>
      </c>
      <c r="K30" s="19">
        <v>43222</v>
      </c>
      <c r="L30" s="19">
        <v>43293</v>
      </c>
      <c r="M30" s="20">
        <v>43294</v>
      </c>
      <c r="N30" s="20">
        <v>43336</v>
      </c>
      <c r="O30" s="20">
        <v>43343</v>
      </c>
      <c r="P30" s="20">
        <v>43357</v>
      </c>
      <c r="Q30" s="21">
        <v>43383</v>
      </c>
      <c r="R30" s="21">
        <v>43472</v>
      </c>
      <c r="S30" s="21">
        <v>43771</v>
      </c>
      <c r="T30" s="18"/>
      <c r="U30" s="18"/>
    </row>
    <row r="31" spans="1:23" ht="25.5" customHeight="1" x14ac:dyDescent="0.2">
      <c r="A31" s="67"/>
      <c r="B31" s="76"/>
      <c r="C31" s="66"/>
      <c r="D31" s="66"/>
      <c r="E31" s="81"/>
      <c r="F31" s="85"/>
      <c r="G31" s="66"/>
      <c r="H31" s="83"/>
      <c r="I31" s="18" t="s">
        <v>32</v>
      </c>
      <c r="J31" s="25">
        <v>43191</v>
      </c>
      <c r="K31" s="25">
        <v>43280</v>
      </c>
      <c r="L31" s="25">
        <v>43290</v>
      </c>
      <c r="M31" s="25" t="s">
        <v>40</v>
      </c>
      <c r="N31" s="25">
        <v>43336</v>
      </c>
      <c r="O31" s="25" t="s">
        <v>45</v>
      </c>
      <c r="P31" s="25">
        <v>43378</v>
      </c>
      <c r="Q31" s="25">
        <v>43427</v>
      </c>
      <c r="R31" s="25">
        <v>43430</v>
      </c>
      <c r="S31" s="25">
        <v>43449</v>
      </c>
      <c r="T31" s="18"/>
      <c r="U31" s="18"/>
    </row>
    <row r="32" spans="1:23" ht="18" customHeight="1" x14ac:dyDescent="0.2">
      <c r="A32" s="28"/>
      <c r="B32" s="14" t="s">
        <v>49</v>
      </c>
      <c r="C32" s="15">
        <f>C33+C35+C37</f>
        <v>8998.9795918367327</v>
      </c>
      <c r="D32" s="16"/>
      <c r="E32" s="16"/>
      <c r="F32" s="15"/>
      <c r="G32" s="16"/>
      <c r="H32" s="16"/>
      <c r="I32" s="16"/>
      <c r="J32" s="17"/>
      <c r="K32" s="17"/>
      <c r="L32" s="17"/>
      <c r="M32" s="17"/>
      <c r="N32" s="17"/>
      <c r="O32" s="17"/>
      <c r="P32" s="17"/>
      <c r="Q32" s="17"/>
      <c r="R32" s="17"/>
      <c r="S32" s="17"/>
      <c r="T32" s="16"/>
      <c r="U32" s="16"/>
    </row>
    <row r="33" spans="1:21" ht="18" customHeight="1" x14ac:dyDescent="0.2">
      <c r="A33" s="67" t="str">
        <f>'[2]POA Y F. DE CAJA'!A93</f>
        <v>3.1.2.2</v>
      </c>
      <c r="B33" s="77" t="str">
        <f>'[2]POA Y F. DE CAJA'!B94</f>
        <v>Equipos de Comunicación (GPS) 6 piezas</v>
      </c>
      <c r="C33" s="66">
        <f>'[2]POA Y F. DE CAJA'!C94</f>
        <v>4198.2507288629731</v>
      </c>
      <c r="D33" s="66"/>
      <c r="E33" s="80"/>
      <c r="F33" s="82" t="s">
        <v>49</v>
      </c>
      <c r="G33" s="75" t="str">
        <f>A33</f>
        <v>3.1.2.2</v>
      </c>
      <c r="H33" s="66" t="s">
        <v>50</v>
      </c>
      <c r="I33" s="18" t="s">
        <v>31</v>
      </c>
      <c r="J33" s="19">
        <v>43425</v>
      </c>
      <c r="K33" s="19" t="s">
        <v>51</v>
      </c>
      <c r="L33" s="19" t="s">
        <v>51</v>
      </c>
      <c r="M33" s="20">
        <v>43426</v>
      </c>
      <c r="N33" s="20">
        <v>43434</v>
      </c>
      <c r="O33" s="20" t="s">
        <v>51</v>
      </c>
      <c r="P33" s="20" t="s">
        <v>51</v>
      </c>
      <c r="Q33" s="21">
        <v>43439</v>
      </c>
      <c r="R33" s="21">
        <v>43440</v>
      </c>
      <c r="S33" s="21">
        <v>43454</v>
      </c>
      <c r="T33" s="66"/>
      <c r="U33" s="66"/>
    </row>
    <row r="34" spans="1:21" ht="18" customHeight="1" x14ac:dyDescent="0.2">
      <c r="A34" s="67"/>
      <c r="B34" s="77"/>
      <c r="C34" s="66"/>
      <c r="D34" s="66"/>
      <c r="E34" s="81"/>
      <c r="F34" s="82"/>
      <c r="G34" s="75"/>
      <c r="H34" s="66"/>
      <c r="I34" s="18" t="s">
        <v>32</v>
      </c>
      <c r="J34" s="25"/>
      <c r="K34" s="25"/>
      <c r="L34" s="25"/>
      <c r="M34" s="25"/>
      <c r="N34" s="25"/>
      <c r="O34" s="25"/>
      <c r="P34" s="25"/>
      <c r="Q34" s="25"/>
      <c r="R34" s="25"/>
      <c r="S34" s="25"/>
      <c r="T34" s="66"/>
      <c r="U34" s="66"/>
    </row>
    <row r="35" spans="1:21" ht="18" customHeight="1" x14ac:dyDescent="0.2">
      <c r="A35" s="75" t="str">
        <f>'[2]POA Y F. DE CAJA'!A93</f>
        <v>3.1.2.2</v>
      </c>
      <c r="B35" s="77" t="str">
        <f>'[2]POA Y F. DE CAJA'!B95</f>
        <v>Equipos de Computación (Laptop) personal UOP - Potosí (3 equipos)</v>
      </c>
      <c r="C35" s="66">
        <f>'[2]POA Y F. DE CAJA'!C95</f>
        <v>4285.7142857142853</v>
      </c>
      <c r="D35" s="66"/>
      <c r="E35" s="80"/>
      <c r="F35" s="82" t="s">
        <v>49</v>
      </c>
      <c r="G35" s="75" t="str">
        <f>A35</f>
        <v>3.1.2.2</v>
      </c>
      <c r="H35" s="66" t="s">
        <v>50</v>
      </c>
      <c r="I35" s="18" t="s">
        <v>31</v>
      </c>
      <c r="J35" s="19">
        <v>43283</v>
      </c>
      <c r="K35" s="19" t="s">
        <v>51</v>
      </c>
      <c r="L35" s="19" t="s">
        <v>51</v>
      </c>
      <c r="M35" s="20">
        <v>43298</v>
      </c>
      <c r="N35" s="20">
        <v>43301</v>
      </c>
      <c r="O35" s="20" t="s">
        <v>51</v>
      </c>
      <c r="P35" s="20" t="s">
        <v>51</v>
      </c>
      <c r="Q35" s="21">
        <v>43304</v>
      </c>
      <c r="R35" s="21">
        <v>43312</v>
      </c>
      <c r="S35" s="21">
        <v>43312</v>
      </c>
      <c r="T35" s="66"/>
      <c r="U35" s="66"/>
    </row>
    <row r="36" spans="1:21" ht="18" customHeight="1" x14ac:dyDescent="0.2">
      <c r="A36" s="75"/>
      <c r="B36" s="77"/>
      <c r="C36" s="66"/>
      <c r="D36" s="66"/>
      <c r="E36" s="81"/>
      <c r="F36" s="82"/>
      <c r="G36" s="75"/>
      <c r="H36" s="66"/>
      <c r="I36" s="18" t="s">
        <v>32</v>
      </c>
      <c r="J36" s="25">
        <v>43283</v>
      </c>
      <c r="K36" s="25" t="s">
        <v>51</v>
      </c>
      <c r="L36" s="25" t="s">
        <v>51</v>
      </c>
      <c r="M36" s="25">
        <v>43307</v>
      </c>
      <c r="N36" s="25">
        <v>43321</v>
      </c>
      <c r="O36" s="25" t="s">
        <v>51</v>
      </c>
      <c r="P36" s="25" t="s">
        <v>51</v>
      </c>
      <c r="Q36" s="25">
        <v>43332</v>
      </c>
      <c r="R36" s="25">
        <v>43332</v>
      </c>
      <c r="S36" s="25">
        <v>43335</v>
      </c>
      <c r="T36" s="66"/>
      <c r="U36" s="66"/>
    </row>
    <row r="37" spans="1:21" ht="18" customHeight="1" x14ac:dyDescent="0.2">
      <c r="A37" s="75" t="str">
        <f>'[2]POA Y F. DE CAJA'!A93</f>
        <v>3.1.2.2</v>
      </c>
      <c r="B37" s="77" t="str">
        <f>'[2]POA Y F. DE CAJA'!B96</f>
        <v>Impresora (Láser) UOP - Potosí (1 equipo)</v>
      </c>
      <c r="C37" s="66">
        <f>'[2]POA Y F. DE CAJA'!C96</f>
        <v>515.01457725947523</v>
      </c>
      <c r="D37" s="66"/>
      <c r="E37" s="80"/>
      <c r="F37" s="82" t="s">
        <v>49</v>
      </c>
      <c r="G37" s="75" t="str">
        <f>A37</f>
        <v>3.1.2.2</v>
      </c>
      <c r="H37" s="66" t="s">
        <v>50</v>
      </c>
      <c r="I37" s="18" t="s">
        <v>31</v>
      </c>
      <c r="J37" s="19">
        <v>43283</v>
      </c>
      <c r="K37" s="19" t="s">
        <v>51</v>
      </c>
      <c r="L37" s="19" t="s">
        <v>51</v>
      </c>
      <c r="M37" s="20">
        <v>43298</v>
      </c>
      <c r="N37" s="20">
        <v>43301</v>
      </c>
      <c r="O37" s="20" t="s">
        <v>51</v>
      </c>
      <c r="P37" s="20" t="s">
        <v>51</v>
      </c>
      <c r="Q37" s="21">
        <v>43304</v>
      </c>
      <c r="R37" s="21">
        <v>43312</v>
      </c>
      <c r="S37" s="21">
        <v>43312</v>
      </c>
      <c r="T37" s="66"/>
      <c r="U37" s="66"/>
    </row>
    <row r="38" spans="1:21" ht="18" customHeight="1" x14ac:dyDescent="0.2">
      <c r="A38" s="75"/>
      <c r="B38" s="77"/>
      <c r="C38" s="66"/>
      <c r="D38" s="66"/>
      <c r="E38" s="81"/>
      <c r="F38" s="82"/>
      <c r="G38" s="75"/>
      <c r="H38" s="66"/>
      <c r="I38" s="18" t="s">
        <v>32</v>
      </c>
      <c r="J38" s="25">
        <v>43283</v>
      </c>
      <c r="K38" s="25" t="s">
        <v>51</v>
      </c>
      <c r="L38" s="25" t="s">
        <v>51</v>
      </c>
      <c r="M38" s="25">
        <v>43307</v>
      </c>
      <c r="N38" s="25">
        <v>43321</v>
      </c>
      <c r="O38" s="25" t="s">
        <v>51</v>
      </c>
      <c r="P38" s="25" t="s">
        <v>51</v>
      </c>
      <c r="Q38" s="25">
        <v>43332</v>
      </c>
      <c r="R38" s="25">
        <v>43332</v>
      </c>
      <c r="S38" s="25">
        <v>43335</v>
      </c>
      <c r="T38" s="66"/>
      <c r="U38" s="66"/>
    </row>
    <row r="39" spans="1:21" ht="18" customHeight="1" x14ac:dyDescent="0.2">
      <c r="A39" s="28"/>
      <c r="B39" s="14" t="s">
        <v>52</v>
      </c>
      <c r="C39" s="16">
        <f>+C40+C42+C44</f>
        <v>358813.70262390666</v>
      </c>
      <c r="D39" s="16"/>
      <c r="E39" s="16"/>
      <c r="F39" s="16"/>
      <c r="G39" s="16"/>
      <c r="H39" s="16"/>
      <c r="I39" s="16"/>
      <c r="J39" s="17"/>
      <c r="K39" s="17"/>
      <c r="L39" s="17"/>
      <c r="M39" s="17"/>
      <c r="N39" s="17"/>
      <c r="O39" s="17"/>
      <c r="P39" s="17"/>
      <c r="Q39" s="17"/>
      <c r="R39" s="17"/>
      <c r="S39" s="17"/>
      <c r="T39" s="16"/>
      <c r="U39" s="16"/>
    </row>
    <row r="40" spans="1:21" ht="35.25" customHeight="1" x14ac:dyDescent="0.2">
      <c r="A40" s="67" t="str">
        <f>'[3]POA y F de caja'!A18</f>
        <v>1.1.1.7</v>
      </c>
      <c r="B40" s="76" t="s">
        <v>53</v>
      </c>
      <c r="C40" s="66">
        <f>+'[2]POA Y F. DE CAJA'!AT20</f>
        <v>84531.049562682194</v>
      </c>
      <c r="D40" s="66">
        <f>(238283+342600)/6.86</f>
        <v>84676.822157434392</v>
      </c>
      <c r="E40" s="80"/>
      <c r="F40" s="71" t="s">
        <v>54</v>
      </c>
      <c r="G40" s="66" t="str">
        <f>A40</f>
        <v>1.1.1.7</v>
      </c>
      <c r="H40" s="66" t="s">
        <v>30</v>
      </c>
      <c r="I40" s="18" t="s">
        <v>31</v>
      </c>
      <c r="J40" s="19">
        <v>43132</v>
      </c>
      <c r="K40" s="19">
        <v>43206</v>
      </c>
      <c r="L40" s="19">
        <v>43220</v>
      </c>
      <c r="M40" s="20">
        <v>43224</v>
      </c>
      <c r="N40" s="20">
        <v>43301</v>
      </c>
      <c r="O40" s="20">
        <v>43308</v>
      </c>
      <c r="P40" s="20">
        <v>43325</v>
      </c>
      <c r="Q40" s="21">
        <v>43376</v>
      </c>
      <c r="R40" s="21">
        <v>43377</v>
      </c>
      <c r="S40" s="21">
        <v>43736</v>
      </c>
      <c r="T40" s="66"/>
      <c r="U40" s="66"/>
    </row>
    <row r="41" spans="1:21" ht="44.25" customHeight="1" x14ac:dyDescent="0.2">
      <c r="A41" s="67"/>
      <c r="B41" s="76"/>
      <c r="C41" s="79"/>
      <c r="D41" s="66"/>
      <c r="E41" s="81"/>
      <c r="F41" s="71"/>
      <c r="G41" s="66"/>
      <c r="H41" s="66"/>
      <c r="I41" s="18" t="s">
        <v>32</v>
      </c>
      <c r="J41" s="25">
        <v>43191</v>
      </c>
      <c r="K41" s="25">
        <v>43227</v>
      </c>
      <c r="L41" s="25">
        <v>43235</v>
      </c>
      <c r="M41" s="25">
        <v>43245</v>
      </c>
      <c r="N41" s="25" t="s">
        <v>55</v>
      </c>
      <c r="O41" s="25" t="s">
        <v>56</v>
      </c>
      <c r="P41" s="25" t="s">
        <v>57</v>
      </c>
      <c r="Q41" s="25">
        <v>43376</v>
      </c>
      <c r="R41" s="25">
        <v>43377</v>
      </c>
      <c r="S41" s="25" t="s">
        <v>58</v>
      </c>
      <c r="T41" s="66"/>
      <c r="U41" s="66"/>
    </row>
    <row r="42" spans="1:21" ht="25.5" x14ac:dyDescent="0.2">
      <c r="A42" s="67" t="str">
        <f>'[3]POA y F de caja'!A28</f>
        <v>1.1.2.7</v>
      </c>
      <c r="B42" s="76" t="s">
        <v>59</v>
      </c>
      <c r="C42" s="66">
        <f>1182579/6.86</f>
        <v>172387.60932944604</v>
      </c>
      <c r="D42" s="66"/>
      <c r="E42" s="66"/>
      <c r="F42" s="71" t="s">
        <v>54</v>
      </c>
      <c r="G42" s="66" t="str">
        <f t="shared" ref="G42" si="0">A42</f>
        <v>1.1.2.7</v>
      </c>
      <c r="H42" s="66" t="s">
        <v>30</v>
      </c>
      <c r="I42" s="18" t="s">
        <v>31</v>
      </c>
      <c r="J42" s="19">
        <v>43252</v>
      </c>
      <c r="K42" s="19">
        <v>43298</v>
      </c>
      <c r="L42" s="19">
        <v>43378</v>
      </c>
      <c r="M42" s="20" t="s">
        <v>60</v>
      </c>
      <c r="N42" s="20">
        <v>43465</v>
      </c>
      <c r="O42" s="20" t="s">
        <v>61</v>
      </c>
      <c r="P42" s="20" t="s">
        <v>62</v>
      </c>
      <c r="Q42" s="21">
        <v>43532</v>
      </c>
      <c r="R42" s="21">
        <v>43533</v>
      </c>
      <c r="S42" s="21">
        <v>43892</v>
      </c>
      <c r="T42" s="66"/>
      <c r="U42" s="66"/>
    </row>
    <row r="43" spans="1:21" ht="69" customHeight="1" x14ac:dyDescent="0.2">
      <c r="A43" s="67"/>
      <c r="B43" s="76"/>
      <c r="C43" s="66"/>
      <c r="D43" s="66"/>
      <c r="E43" s="66"/>
      <c r="F43" s="71"/>
      <c r="G43" s="66"/>
      <c r="H43" s="66"/>
      <c r="I43" s="18" t="s">
        <v>32</v>
      </c>
      <c r="J43" s="25">
        <v>43283</v>
      </c>
      <c r="K43" s="25" t="s">
        <v>63</v>
      </c>
      <c r="L43" s="25">
        <v>43419</v>
      </c>
      <c r="M43" s="25" t="s">
        <v>64</v>
      </c>
      <c r="N43" s="25"/>
      <c r="O43" s="25"/>
      <c r="P43" s="25"/>
      <c r="Q43" s="25"/>
      <c r="R43" s="25"/>
      <c r="S43" s="25"/>
      <c r="T43" s="66"/>
      <c r="U43" s="66"/>
    </row>
    <row r="44" spans="1:21" ht="18" customHeight="1" x14ac:dyDescent="0.2">
      <c r="A44" s="72" t="str">
        <f>'[3]POA y F de caja'!A65</f>
        <v>3.1.4</v>
      </c>
      <c r="B44" s="78" t="str">
        <f>'[2]POA Y F. DE CAJA'!B133</f>
        <v>Contratación de Bienes y Servicios (Productos) específicos para la U.E.P. CASL</v>
      </c>
      <c r="C44" s="74">
        <f>C46+C48</f>
        <v>101895.04373177842</v>
      </c>
      <c r="D44" s="70"/>
      <c r="E44" s="70"/>
      <c r="F44" s="74"/>
      <c r="G44" s="70" t="str">
        <f t="shared" ref="G44" si="1">A44</f>
        <v>3.1.4</v>
      </c>
      <c r="H44" s="70" t="s">
        <v>50</v>
      </c>
      <c r="I44" s="18" t="s">
        <v>31</v>
      </c>
      <c r="J44" s="19"/>
      <c r="K44" s="19"/>
      <c r="L44" s="19"/>
      <c r="M44" s="20"/>
      <c r="N44" s="20"/>
      <c r="O44" s="20"/>
      <c r="P44" s="20"/>
      <c r="Q44" s="21"/>
      <c r="R44" s="21"/>
      <c r="S44" s="21"/>
      <c r="T44" s="18"/>
      <c r="U44" s="18"/>
    </row>
    <row r="45" spans="1:21" ht="18" customHeight="1" x14ac:dyDescent="0.2">
      <c r="A45" s="72"/>
      <c r="B45" s="78"/>
      <c r="C45" s="74"/>
      <c r="D45" s="70"/>
      <c r="E45" s="70"/>
      <c r="F45" s="74"/>
      <c r="G45" s="70"/>
      <c r="H45" s="70"/>
      <c r="I45" s="18" t="s">
        <v>32</v>
      </c>
      <c r="J45" s="25"/>
      <c r="K45" s="25"/>
      <c r="L45" s="25"/>
      <c r="M45" s="25"/>
      <c r="N45" s="25"/>
      <c r="O45" s="25"/>
      <c r="P45" s="25"/>
      <c r="Q45" s="25"/>
      <c r="R45" s="25"/>
      <c r="S45" s="25"/>
      <c r="T45" s="18"/>
      <c r="U45" s="18"/>
    </row>
    <row r="46" spans="1:21" ht="18.75" customHeight="1" x14ac:dyDescent="0.2">
      <c r="A46" s="67" t="str">
        <f>'[2]POA Y F. DE CAJA'!A134</f>
        <v>3.1.4.3</v>
      </c>
      <c r="B46" s="77" t="str">
        <f>'[2]POA Y F. DE CAJA'!B134</f>
        <v>Servicio de Asistencia Legal Específico U.E.P. CASL</v>
      </c>
      <c r="C46" s="66">
        <f>+'[2]POA Y F. DE CAJA'!AT134</f>
        <v>1895.0437317784256</v>
      </c>
      <c r="D46" s="66">
        <f>13800/6.86</f>
        <v>2011.6618075801748</v>
      </c>
      <c r="E46" s="66">
        <f>13000/6.86</f>
        <v>1895.0437317784256</v>
      </c>
      <c r="F46" s="71" t="s">
        <v>65</v>
      </c>
      <c r="G46" s="66" t="str">
        <f>A46</f>
        <v>3.1.4.3</v>
      </c>
      <c r="H46" s="66" t="s">
        <v>50</v>
      </c>
      <c r="I46" s="18" t="s">
        <v>31</v>
      </c>
      <c r="J46" s="19">
        <v>43157</v>
      </c>
      <c r="K46" s="19" t="s">
        <v>51</v>
      </c>
      <c r="L46" s="19" t="s">
        <v>51</v>
      </c>
      <c r="M46" s="20">
        <v>43157</v>
      </c>
      <c r="N46" s="20">
        <v>43171</v>
      </c>
      <c r="O46" s="20" t="s">
        <v>51</v>
      </c>
      <c r="P46" s="20" t="s">
        <v>51</v>
      </c>
      <c r="Q46" s="21">
        <v>43171</v>
      </c>
      <c r="R46" s="21">
        <v>43171</v>
      </c>
      <c r="S46" s="21">
        <v>43312</v>
      </c>
      <c r="T46" s="18"/>
      <c r="U46" s="18"/>
    </row>
    <row r="47" spans="1:21" ht="18.75" customHeight="1" x14ac:dyDescent="0.2">
      <c r="A47" s="67" t="e">
        <f>#REF!</f>
        <v>#REF!</v>
      </c>
      <c r="B47" s="77"/>
      <c r="C47" s="66"/>
      <c r="D47" s="66"/>
      <c r="E47" s="66"/>
      <c r="F47" s="71"/>
      <c r="G47" s="66"/>
      <c r="H47" s="66"/>
      <c r="I47" s="18" t="s">
        <v>32</v>
      </c>
      <c r="J47" s="25">
        <v>43157</v>
      </c>
      <c r="K47" s="25" t="s">
        <v>51</v>
      </c>
      <c r="L47" s="25" t="s">
        <v>51</v>
      </c>
      <c r="M47" s="25">
        <v>43157</v>
      </c>
      <c r="N47" s="25">
        <v>43171</v>
      </c>
      <c r="O47" s="25" t="s">
        <v>51</v>
      </c>
      <c r="P47" s="25" t="s">
        <v>66</v>
      </c>
      <c r="Q47" s="25">
        <v>43171</v>
      </c>
      <c r="R47" s="25">
        <v>43171</v>
      </c>
      <c r="S47" s="25">
        <v>43312</v>
      </c>
      <c r="T47" s="18"/>
      <c r="U47" s="18"/>
    </row>
    <row r="48" spans="1:21" ht="18.75" customHeight="1" x14ac:dyDescent="0.2">
      <c r="A48" s="67" t="str">
        <f>'[2]POA Y F. DE CAJA'!A135</f>
        <v>3.1.4.4</v>
      </c>
      <c r="B48" s="77" t="str">
        <f>'[2]POA Y F. DE CAJA'!B135</f>
        <v>Servicio de Auditoria Externa a la U.E.P. CASL</v>
      </c>
      <c r="C48" s="66">
        <f>+'[2]POA Y F. DE CAJA'!AT135</f>
        <v>100000</v>
      </c>
      <c r="D48" s="66"/>
      <c r="E48" s="66"/>
      <c r="F48" s="71" t="s">
        <v>54</v>
      </c>
      <c r="G48" s="66" t="str">
        <f>A48</f>
        <v>3.1.4.4</v>
      </c>
      <c r="H48" s="66" t="s">
        <v>30</v>
      </c>
      <c r="I48" s="18" t="s">
        <v>31</v>
      </c>
      <c r="J48" s="19">
        <v>43374</v>
      </c>
      <c r="K48" s="19">
        <v>43388</v>
      </c>
      <c r="L48" s="19">
        <v>43402</v>
      </c>
      <c r="M48" s="20">
        <v>43405</v>
      </c>
      <c r="N48" s="20">
        <v>43444</v>
      </c>
      <c r="O48" s="20">
        <v>43454</v>
      </c>
      <c r="P48" s="20">
        <v>43111</v>
      </c>
      <c r="Q48" s="21">
        <v>43496</v>
      </c>
      <c r="R48" s="21">
        <v>43497</v>
      </c>
      <c r="S48" s="21">
        <v>43555</v>
      </c>
      <c r="T48" s="18"/>
      <c r="U48" s="18"/>
    </row>
    <row r="49" spans="1:21" ht="18.75" customHeight="1" x14ac:dyDescent="0.2">
      <c r="A49" s="67"/>
      <c r="B49" s="77"/>
      <c r="C49" s="66"/>
      <c r="D49" s="66"/>
      <c r="E49" s="66"/>
      <c r="F49" s="71"/>
      <c r="G49" s="66"/>
      <c r="H49" s="66"/>
      <c r="I49" s="18" t="s">
        <v>32</v>
      </c>
      <c r="J49" s="25"/>
      <c r="K49" s="25"/>
      <c r="L49" s="25"/>
      <c r="M49" s="25"/>
      <c r="N49" s="25"/>
      <c r="O49" s="25"/>
      <c r="P49" s="25"/>
      <c r="Q49" s="25"/>
      <c r="R49" s="25"/>
      <c r="S49" s="25"/>
      <c r="T49" s="18"/>
      <c r="U49" s="18"/>
    </row>
    <row r="50" spans="1:21" x14ac:dyDescent="0.2">
      <c r="A50" s="28"/>
      <c r="B50" s="14" t="s">
        <v>67</v>
      </c>
      <c r="C50" s="16">
        <f>C51+C81</f>
        <v>902017.41642371227</v>
      </c>
      <c r="D50" s="16">
        <f>D51+D81</f>
        <v>0</v>
      </c>
      <c r="E50" s="16">
        <f>E51+E81</f>
        <v>0</v>
      </c>
      <c r="F50" s="15"/>
      <c r="G50" s="16"/>
      <c r="H50" s="16"/>
      <c r="I50" s="16"/>
      <c r="J50" s="17"/>
      <c r="K50" s="17"/>
      <c r="L50" s="17"/>
      <c r="M50" s="17"/>
      <c r="N50" s="17"/>
      <c r="O50" s="17"/>
      <c r="P50" s="17"/>
      <c r="Q50" s="17"/>
      <c r="R50" s="17"/>
      <c r="S50" s="17"/>
      <c r="T50" s="16"/>
      <c r="U50" s="16"/>
    </row>
    <row r="51" spans="1:21" ht="18" customHeight="1" x14ac:dyDescent="0.2">
      <c r="A51" s="72" t="s">
        <v>68</v>
      </c>
      <c r="B51" s="78" t="str">
        <f>'[2]POA Y F. DE CAJA'!B78</f>
        <v>Personal contratado de la UCP - MMAYA</v>
      </c>
      <c r="C51" s="74">
        <f>SUM(C53:C80)</f>
        <v>619056.04616132157</v>
      </c>
      <c r="D51" s="70"/>
      <c r="E51" s="70"/>
      <c r="F51" s="74"/>
      <c r="G51" s="70" t="str">
        <f>A51</f>
        <v>3.1.1.2</v>
      </c>
      <c r="H51" s="70" t="s">
        <v>50</v>
      </c>
      <c r="I51" s="18" t="s">
        <v>31</v>
      </c>
      <c r="J51" s="19"/>
      <c r="K51" s="19"/>
      <c r="L51" s="19"/>
      <c r="M51" s="20"/>
      <c r="N51" s="20"/>
      <c r="O51" s="20"/>
      <c r="P51" s="20"/>
      <c r="Q51" s="21"/>
      <c r="R51" s="21"/>
      <c r="S51" s="21"/>
      <c r="T51" s="18"/>
      <c r="U51" s="18"/>
    </row>
    <row r="52" spans="1:21" ht="18" customHeight="1" x14ac:dyDescent="0.2">
      <c r="A52" s="72"/>
      <c r="B52" s="78"/>
      <c r="C52" s="74"/>
      <c r="D52" s="70"/>
      <c r="E52" s="70"/>
      <c r="F52" s="74"/>
      <c r="G52" s="70"/>
      <c r="H52" s="70"/>
      <c r="I52" s="18" t="s">
        <v>32</v>
      </c>
      <c r="J52" s="25"/>
      <c r="K52" s="25"/>
      <c r="L52" s="25"/>
      <c r="M52" s="25"/>
      <c r="N52" s="25"/>
      <c r="O52" s="25"/>
      <c r="P52" s="25"/>
      <c r="Q52" s="25"/>
      <c r="R52" s="25"/>
      <c r="S52" s="25"/>
      <c r="T52" s="18"/>
      <c r="U52" s="18"/>
    </row>
    <row r="53" spans="1:21" ht="18" customHeight="1" x14ac:dyDescent="0.2">
      <c r="A53" s="75" t="str">
        <f>A51</f>
        <v>3.1.1.2</v>
      </c>
      <c r="B53" s="77" t="str">
        <f>'[2]POA Y F. DE CAJA'!B79</f>
        <v>Consultor de Línea - Cordinador General</v>
      </c>
      <c r="C53" s="66">
        <f>'[2]POA Y F. DE CAJA'!AT79</f>
        <v>88974.35811467444</v>
      </c>
      <c r="D53" s="66">
        <f>((11110.2+18517+3703.4+6172.33+18517+18517+18517+18517)+(18517*6))/6.86</f>
        <v>32751.155976676382</v>
      </c>
      <c r="E53" s="66">
        <f>D53</f>
        <v>32751.155976676382</v>
      </c>
      <c r="F53" s="71" t="s">
        <v>69</v>
      </c>
      <c r="G53" s="66" t="str">
        <f>G51</f>
        <v>3.1.1.2</v>
      </c>
      <c r="H53" s="66" t="s">
        <v>50</v>
      </c>
      <c r="I53" s="18" t="s">
        <v>31</v>
      </c>
      <c r="J53" s="19">
        <v>43040</v>
      </c>
      <c r="K53" s="19" t="s">
        <v>51</v>
      </c>
      <c r="L53" s="19" t="s">
        <v>51</v>
      </c>
      <c r="M53" s="20">
        <v>43040</v>
      </c>
      <c r="N53" s="20">
        <v>43040</v>
      </c>
      <c r="O53" s="20" t="s">
        <v>51</v>
      </c>
      <c r="P53" s="20" t="s">
        <v>51</v>
      </c>
      <c r="Q53" s="21">
        <v>43070</v>
      </c>
      <c r="R53" s="21">
        <v>43070</v>
      </c>
      <c r="S53" s="21">
        <v>43617</v>
      </c>
      <c r="T53" s="18"/>
      <c r="U53" s="18"/>
    </row>
    <row r="54" spans="1:21" ht="18" customHeight="1" x14ac:dyDescent="0.2">
      <c r="A54" s="75"/>
      <c r="B54" s="77"/>
      <c r="C54" s="66"/>
      <c r="D54" s="66"/>
      <c r="E54" s="66"/>
      <c r="F54" s="71"/>
      <c r="G54" s="66"/>
      <c r="H54" s="66"/>
      <c r="I54" s="18" t="s">
        <v>32</v>
      </c>
      <c r="J54" s="25">
        <v>43040</v>
      </c>
      <c r="K54" s="25" t="s">
        <v>51</v>
      </c>
      <c r="L54" s="25" t="s">
        <v>51</v>
      </c>
      <c r="M54" s="25">
        <v>43040</v>
      </c>
      <c r="N54" s="25">
        <v>43054</v>
      </c>
      <c r="O54" s="25" t="s">
        <v>51</v>
      </c>
      <c r="P54" s="25" t="s">
        <v>51</v>
      </c>
      <c r="Q54" s="25">
        <v>43082</v>
      </c>
      <c r="R54" s="25">
        <v>43082</v>
      </c>
      <c r="S54" s="25">
        <v>43616</v>
      </c>
      <c r="T54" s="18"/>
      <c r="U54" s="18"/>
    </row>
    <row r="55" spans="1:21" ht="18" customHeight="1" x14ac:dyDescent="0.2">
      <c r="A55" s="75" t="str">
        <f>A53</f>
        <v>3.1.1.2</v>
      </c>
      <c r="B55" s="77" t="str">
        <f>'[2]POA Y F. DE CAJA'!B80</f>
        <v>Consultor de Línea - Responsable de Administración y Finanzas</v>
      </c>
      <c r="C55" s="66">
        <f>'[2]POA Y F. DE CAJA'!AT80</f>
        <v>64126.22448979591</v>
      </c>
      <c r="D55" s="66">
        <f>((4636.8+2599+9273.6+12995+12995+12995+12995+12995)+(12995+5198+8226)+(13710*5))/6.86</f>
        <v>25722.069970845478</v>
      </c>
      <c r="E55" s="66">
        <f>D55</f>
        <v>25722.069970845478</v>
      </c>
      <c r="F55" s="71" t="s">
        <v>70</v>
      </c>
      <c r="G55" s="66" t="str">
        <f t="shared" ref="G55" si="2">G53</f>
        <v>3.1.1.2</v>
      </c>
      <c r="H55" s="66" t="s">
        <v>50</v>
      </c>
      <c r="I55" s="18" t="s">
        <v>31</v>
      </c>
      <c r="J55" s="19">
        <v>43040</v>
      </c>
      <c r="K55" s="19" t="s">
        <v>51</v>
      </c>
      <c r="L55" s="19" t="s">
        <v>51</v>
      </c>
      <c r="M55" s="20">
        <v>43040</v>
      </c>
      <c r="N55" s="20">
        <v>43040</v>
      </c>
      <c r="O55" s="20" t="s">
        <v>51</v>
      </c>
      <c r="P55" s="20" t="s">
        <v>51</v>
      </c>
      <c r="Q55" s="21">
        <v>43070</v>
      </c>
      <c r="R55" s="21">
        <v>43070</v>
      </c>
      <c r="S55" s="21">
        <v>43617</v>
      </c>
      <c r="T55" s="18"/>
      <c r="U55" s="18"/>
    </row>
    <row r="56" spans="1:21" ht="22.5" customHeight="1" x14ac:dyDescent="0.2">
      <c r="A56" s="75"/>
      <c r="B56" s="77"/>
      <c r="C56" s="66"/>
      <c r="D56" s="66"/>
      <c r="E56" s="66"/>
      <c r="F56" s="71"/>
      <c r="G56" s="66"/>
      <c r="H56" s="66"/>
      <c r="I56" s="18" t="s">
        <v>32</v>
      </c>
      <c r="J56" s="25">
        <v>43040</v>
      </c>
      <c r="K56" s="25" t="s">
        <v>51</v>
      </c>
      <c r="L56" s="25" t="s">
        <v>51</v>
      </c>
      <c r="M56" s="25">
        <v>43056</v>
      </c>
      <c r="N56" s="25">
        <v>43059</v>
      </c>
      <c r="O56" s="25" t="s">
        <v>51</v>
      </c>
      <c r="P56" s="25" t="s">
        <v>51</v>
      </c>
      <c r="Q56" s="25">
        <v>43091</v>
      </c>
      <c r="R56" s="25">
        <v>43091</v>
      </c>
      <c r="S56" s="25">
        <v>43616</v>
      </c>
      <c r="T56" s="18"/>
      <c r="U56" s="18"/>
    </row>
    <row r="57" spans="1:21" ht="18" customHeight="1" x14ac:dyDescent="0.2">
      <c r="A57" s="75" t="str">
        <f t="shared" ref="A57" si="3">A55</f>
        <v>3.1.1.2</v>
      </c>
      <c r="B57" s="77" t="str">
        <f>'[2]POA Y F. DE CAJA'!B81</f>
        <v>Consultor de Línea - Responsable de Planificación, Seguimiento y Evaluación</v>
      </c>
      <c r="C57" s="66">
        <f>'[2]POA Y F. DE CAJA'!AT81</f>
        <v>25981.049562682208</v>
      </c>
      <c r="D57" s="66"/>
      <c r="E57" s="66"/>
      <c r="F57" s="71" t="s">
        <v>71</v>
      </c>
      <c r="G57" s="66" t="str">
        <f t="shared" ref="G57" si="4">G55</f>
        <v>3.1.1.2</v>
      </c>
      <c r="H57" s="66" t="s">
        <v>50</v>
      </c>
      <c r="I57" s="18" t="s">
        <v>31</v>
      </c>
      <c r="J57" s="19">
        <v>43191</v>
      </c>
      <c r="K57" s="19" t="s">
        <v>51</v>
      </c>
      <c r="L57" s="19" t="s">
        <v>51</v>
      </c>
      <c r="M57" s="20">
        <v>43315</v>
      </c>
      <c r="N57" s="20">
        <v>43326</v>
      </c>
      <c r="O57" s="20" t="s">
        <v>51</v>
      </c>
      <c r="P57" s="20" t="s">
        <v>51</v>
      </c>
      <c r="Q57" s="21">
        <v>43346</v>
      </c>
      <c r="R57" s="21">
        <v>43346</v>
      </c>
      <c r="S57" s="21">
        <v>43617</v>
      </c>
      <c r="T57" s="18"/>
      <c r="U57" s="18"/>
    </row>
    <row r="58" spans="1:21" ht="24" customHeight="1" x14ac:dyDescent="0.2">
      <c r="A58" s="75"/>
      <c r="B58" s="77"/>
      <c r="C58" s="66"/>
      <c r="D58" s="66"/>
      <c r="E58" s="66"/>
      <c r="F58" s="71"/>
      <c r="G58" s="66"/>
      <c r="H58" s="66"/>
      <c r="I58" s="18" t="s">
        <v>32</v>
      </c>
      <c r="J58" s="25">
        <v>43191</v>
      </c>
      <c r="K58" s="25" t="s">
        <v>51</v>
      </c>
      <c r="L58" s="25" t="s">
        <v>51</v>
      </c>
      <c r="M58" s="25"/>
      <c r="N58" s="25"/>
      <c r="O58" s="25"/>
      <c r="P58" s="25"/>
      <c r="Q58" s="25"/>
      <c r="R58" s="25"/>
      <c r="S58" s="25"/>
      <c r="T58" s="18"/>
      <c r="U58" s="18"/>
    </row>
    <row r="59" spans="1:21" ht="18" customHeight="1" x14ac:dyDescent="0.2">
      <c r="A59" s="75" t="str">
        <f t="shared" ref="A59" si="5">A57</f>
        <v>3.1.1.2</v>
      </c>
      <c r="B59" s="77" t="str">
        <f>'[2]POA Y F. DE CAJA'!B82</f>
        <v>Consultor de Línea - Responsable de Infraestructura</v>
      </c>
      <c r="C59" s="66">
        <f>'[2]POA Y F. DE CAJA'!AT82</f>
        <v>48569.056851311951</v>
      </c>
      <c r="D59" s="66">
        <f>((4636.8+9273.6+12995+12995+12995+12995+3465.33)+(11695.5)+(12995*5))/6.86</f>
        <v>21286.62244897959</v>
      </c>
      <c r="E59" s="66">
        <f>D59</f>
        <v>21286.62244897959</v>
      </c>
      <c r="F59" s="71" t="s">
        <v>70</v>
      </c>
      <c r="G59" s="66" t="str">
        <f t="shared" ref="G59" si="6">G57</f>
        <v>3.1.1.2</v>
      </c>
      <c r="H59" s="66" t="s">
        <v>50</v>
      </c>
      <c r="I59" s="18" t="s">
        <v>31</v>
      </c>
      <c r="J59" s="19">
        <v>43040</v>
      </c>
      <c r="K59" s="19" t="s">
        <v>51</v>
      </c>
      <c r="L59" s="19" t="s">
        <v>51</v>
      </c>
      <c r="M59" s="20">
        <v>43040</v>
      </c>
      <c r="N59" s="20">
        <v>43040</v>
      </c>
      <c r="O59" s="20" t="s">
        <v>51</v>
      </c>
      <c r="P59" s="20" t="s">
        <v>51</v>
      </c>
      <c r="Q59" s="21">
        <v>43070</v>
      </c>
      <c r="R59" s="21">
        <v>43070</v>
      </c>
      <c r="S59" s="21">
        <v>43617</v>
      </c>
      <c r="T59" s="18"/>
      <c r="U59" s="18"/>
    </row>
    <row r="60" spans="1:21" ht="18" customHeight="1" x14ac:dyDescent="0.2">
      <c r="A60" s="75"/>
      <c r="B60" s="77"/>
      <c r="C60" s="66"/>
      <c r="D60" s="66"/>
      <c r="E60" s="66"/>
      <c r="F60" s="71"/>
      <c r="G60" s="66"/>
      <c r="H60" s="66"/>
      <c r="I60" s="18" t="s">
        <v>32</v>
      </c>
      <c r="J60" s="25">
        <v>43040</v>
      </c>
      <c r="K60" s="25" t="s">
        <v>51</v>
      </c>
      <c r="L60" s="25" t="s">
        <v>51</v>
      </c>
      <c r="M60" s="25">
        <v>43056</v>
      </c>
      <c r="N60" s="25">
        <v>43059</v>
      </c>
      <c r="O60" s="25" t="s">
        <v>51</v>
      </c>
      <c r="P60" s="25" t="s">
        <v>51</v>
      </c>
      <c r="Q60" s="25">
        <v>43091</v>
      </c>
      <c r="R60" s="25">
        <v>43091</v>
      </c>
      <c r="S60" s="25">
        <v>43616</v>
      </c>
      <c r="T60" s="18"/>
      <c r="U60" s="18"/>
    </row>
    <row r="61" spans="1:21" ht="18" customHeight="1" x14ac:dyDescent="0.2">
      <c r="A61" s="75" t="str">
        <f t="shared" ref="A61" si="7">A59</f>
        <v>3.1.1.2</v>
      </c>
      <c r="B61" s="77" t="str">
        <f>'[2]POA Y F. DE CAJA'!B83</f>
        <v>Consultor de Línea - Responsable Legal</v>
      </c>
      <c r="C61" s="66">
        <f>'[2]POA Y F. DE CAJA'!AT83</f>
        <v>47935.434888241005</v>
      </c>
      <c r="D61" s="66">
        <f>(12995*5)/6.86</f>
        <v>9471.5743440233236</v>
      </c>
      <c r="E61" s="66">
        <f>(12995*5)/6.86</f>
        <v>9471.5743440233236</v>
      </c>
      <c r="F61" s="71" t="s">
        <v>70</v>
      </c>
      <c r="G61" s="66" t="str">
        <f t="shared" ref="G61" si="8">G59</f>
        <v>3.1.1.2</v>
      </c>
      <c r="H61" s="66" t="s">
        <v>50</v>
      </c>
      <c r="I61" s="18" t="s">
        <v>31</v>
      </c>
      <c r="J61" s="19">
        <v>43160</v>
      </c>
      <c r="K61" s="19" t="s">
        <v>51</v>
      </c>
      <c r="L61" s="19" t="s">
        <v>51</v>
      </c>
      <c r="M61" s="20">
        <v>43191</v>
      </c>
      <c r="N61" s="20">
        <v>43210</v>
      </c>
      <c r="O61" s="20" t="s">
        <v>51</v>
      </c>
      <c r="P61" s="20" t="s">
        <v>51</v>
      </c>
      <c r="Q61" s="21">
        <v>43222</v>
      </c>
      <c r="R61" s="21">
        <v>43222</v>
      </c>
      <c r="S61" s="21">
        <v>43617</v>
      </c>
      <c r="T61" s="18"/>
      <c r="U61" s="18"/>
    </row>
    <row r="62" spans="1:21" ht="18" customHeight="1" x14ac:dyDescent="0.2">
      <c r="A62" s="75"/>
      <c r="B62" s="77"/>
      <c r="C62" s="66"/>
      <c r="D62" s="66"/>
      <c r="E62" s="66"/>
      <c r="F62" s="71"/>
      <c r="G62" s="66"/>
      <c r="H62" s="66"/>
      <c r="I62" s="18" t="s">
        <v>32</v>
      </c>
      <c r="J62" s="25">
        <v>43206</v>
      </c>
      <c r="K62" s="25" t="s">
        <v>51</v>
      </c>
      <c r="L62" s="25" t="s">
        <v>51</v>
      </c>
      <c r="M62" s="25">
        <v>43287</v>
      </c>
      <c r="N62" s="25">
        <v>43298</v>
      </c>
      <c r="O62" s="25" t="s">
        <v>51</v>
      </c>
      <c r="P62" s="25" t="s">
        <v>51</v>
      </c>
      <c r="Q62" s="25">
        <v>43313</v>
      </c>
      <c r="R62" s="25">
        <v>43313</v>
      </c>
      <c r="S62" s="25">
        <v>43616</v>
      </c>
      <c r="T62" s="18"/>
      <c r="U62" s="18"/>
    </row>
    <row r="63" spans="1:21" ht="18" customHeight="1" x14ac:dyDescent="0.2">
      <c r="A63" s="75" t="str">
        <f t="shared" ref="A63" si="9">A61</f>
        <v>3.1.1.2</v>
      </c>
      <c r="B63" s="77" t="str">
        <f>'[2]POA Y F. DE CAJA'!B84</f>
        <v>Consultor de Línea - Contador</v>
      </c>
      <c r="C63" s="66">
        <f>'[2]POA Y F. DE CAJA'!AT84</f>
        <v>49340.269679300291</v>
      </c>
      <c r="D63" s="66">
        <f>((1974+2247+3948+11235+11235+11235+9362.5)+(10860.5)+(11235*5))/6.86</f>
        <v>17240.81632653061</v>
      </c>
      <c r="E63" s="66">
        <f>D63</f>
        <v>17240.81632653061</v>
      </c>
      <c r="F63" s="71" t="s">
        <v>70</v>
      </c>
      <c r="G63" s="66" t="str">
        <f t="shared" ref="G63" si="10">G61</f>
        <v>3.1.1.2</v>
      </c>
      <c r="H63" s="66" t="s">
        <v>50</v>
      </c>
      <c r="I63" s="18" t="s">
        <v>31</v>
      </c>
      <c r="J63" s="19">
        <v>43040</v>
      </c>
      <c r="K63" s="19" t="s">
        <v>51</v>
      </c>
      <c r="L63" s="19" t="s">
        <v>51</v>
      </c>
      <c r="M63" s="20">
        <v>43040</v>
      </c>
      <c r="N63" s="20">
        <v>43040</v>
      </c>
      <c r="O63" s="20" t="s">
        <v>51</v>
      </c>
      <c r="P63" s="20" t="s">
        <v>51</v>
      </c>
      <c r="Q63" s="21">
        <v>43070</v>
      </c>
      <c r="R63" s="21">
        <v>43070</v>
      </c>
      <c r="S63" s="21">
        <v>43617</v>
      </c>
      <c r="T63" s="18"/>
      <c r="U63" s="18"/>
    </row>
    <row r="64" spans="1:21" ht="24.75" customHeight="1" x14ac:dyDescent="0.2">
      <c r="A64" s="75"/>
      <c r="B64" s="77"/>
      <c r="C64" s="66"/>
      <c r="D64" s="66"/>
      <c r="E64" s="66"/>
      <c r="F64" s="71"/>
      <c r="G64" s="66"/>
      <c r="H64" s="66"/>
      <c r="I64" s="18" t="s">
        <v>32</v>
      </c>
      <c r="J64" s="25">
        <v>43040</v>
      </c>
      <c r="K64" s="25" t="s">
        <v>51</v>
      </c>
      <c r="L64" s="25" t="s">
        <v>51</v>
      </c>
      <c r="M64" s="25">
        <v>43056</v>
      </c>
      <c r="N64" s="25">
        <v>43059</v>
      </c>
      <c r="O64" s="25" t="s">
        <v>51</v>
      </c>
      <c r="P64" s="25" t="s">
        <v>51</v>
      </c>
      <c r="Q64" s="25">
        <v>43095</v>
      </c>
      <c r="R64" s="25">
        <v>43095</v>
      </c>
      <c r="S64" s="25">
        <v>43616</v>
      </c>
      <c r="T64" s="18"/>
      <c r="U64" s="18"/>
    </row>
    <row r="65" spans="1:21" ht="18" customHeight="1" x14ac:dyDescent="0.2">
      <c r="A65" s="75" t="str">
        <f t="shared" ref="A65" si="11">A63</f>
        <v>3.1.1.2</v>
      </c>
      <c r="B65" s="77" t="str">
        <f>'[2]POA Y F. DE CAJA'!B85</f>
        <v>Consultor de Línea - Profesional en Contrataciones y Administración</v>
      </c>
      <c r="C65" s="66">
        <f>'[2]POA Y F. DE CAJA'!AT85</f>
        <v>35551.142857142855</v>
      </c>
      <c r="D65" s="66">
        <f>((10355+10355+10355+7593.67)+(9664.67)+(10355*5))/6.86</f>
        <v>14591.594752186587</v>
      </c>
      <c r="E65" s="66">
        <f>D65</f>
        <v>14591.594752186587</v>
      </c>
      <c r="F65" s="71" t="s">
        <v>70</v>
      </c>
      <c r="G65" s="66" t="str">
        <f t="shared" ref="G65" si="12">G63</f>
        <v>3.1.1.2</v>
      </c>
      <c r="H65" s="66" t="s">
        <v>50</v>
      </c>
      <c r="I65" s="18" t="s">
        <v>31</v>
      </c>
      <c r="J65" s="19">
        <v>43132</v>
      </c>
      <c r="K65" s="19" t="s">
        <v>51</v>
      </c>
      <c r="L65" s="19" t="s">
        <v>51</v>
      </c>
      <c r="M65" s="20">
        <v>43132</v>
      </c>
      <c r="N65" s="20">
        <v>43132</v>
      </c>
      <c r="O65" s="20" t="s">
        <v>51</v>
      </c>
      <c r="P65" s="20" t="s">
        <v>51</v>
      </c>
      <c r="Q65" s="21">
        <v>43160</v>
      </c>
      <c r="R65" s="21">
        <v>43160</v>
      </c>
      <c r="S65" s="21">
        <v>43617</v>
      </c>
      <c r="T65" s="18"/>
      <c r="U65" s="18"/>
    </row>
    <row r="66" spans="1:21" ht="18" customHeight="1" x14ac:dyDescent="0.2">
      <c r="A66" s="75"/>
      <c r="B66" s="77"/>
      <c r="C66" s="66"/>
      <c r="D66" s="66"/>
      <c r="E66" s="66"/>
      <c r="F66" s="71"/>
      <c r="G66" s="66"/>
      <c r="H66" s="66"/>
      <c r="I66" s="18" t="s">
        <v>32</v>
      </c>
      <c r="J66" s="25">
        <v>43145</v>
      </c>
      <c r="K66" s="25" t="s">
        <v>51</v>
      </c>
      <c r="L66" s="25" t="s">
        <v>51</v>
      </c>
      <c r="M66" s="25">
        <v>43145</v>
      </c>
      <c r="N66" s="25">
        <v>43150</v>
      </c>
      <c r="O66" s="25" t="s">
        <v>51</v>
      </c>
      <c r="P66" s="25" t="s">
        <v>51</v>
      </c>
      <c r="Q66" s="25">
        <v>43160</v>
      </c>
      <c r="R66" s="25">
        <v>43160</v>
      </c>
      <c r="S66" s="25">
        <v>43616</v>
      </c>
      <c r="T66" s="18"/>
      <c r="U66" s="18"/>
    </row>
    <row r="67" spans="1:21" ht="18" customHeight="1" x14ac:dyDescent="0.2">
      <c r="A67" s="75" t="str">
        <f t="shared" ref="A67" si="13">A65</f>
        <v>3.1.1.2</v>
      </c>
      <c r="B67" s="77" t="str">
        <f>'[2]POA Y F. DE CAJA'!B86</f>
        <v>Consultor de Línea - Asistente de Administración y Logística</v>
      </c>
      <c r="C67" s="66">
        <f>'[2]POA Y F. DE CAJA'!AT86</f>
        <v>24277.72108843537</v>
      </c>
      <c r="D67" s="66">
        <f>((5245)+(6294*6))/6.86</f>
        <v>6269.5335276967926</v>
      </c>
      <c r="E67" s="66">
        <f>D67</f>
        <v>6269.5335276967926</v>
      </c>
      <c r="F67" s="71" t="s">
        <v>71</v>
      </c>
      <c r="G67" s="66" t="str">
        <f t="shared" ref="G67" si="14">G65</f>
        <v>3.1.1.2</v>
      </c>
      <c r="H67" s="66" t="s">
        <v>50</v>
      </c>
      <c r="I67" s="18" t="s">
        <v>31</v>
      </c>
      <c r="J67" s="19">
        <v>43160</v>
      </c>
      <c r="K67" s="19" t="s">
        <v>51</v>
      </c>
      <c r="L67" s="19" t="s">
        <v>51</v>
      </c>
      <c r="M67" s="20">
        <v>43191</v>
      </c>
      <c r="N67" s="20">
        <v>43210</v>
      </c>
      <c r="O67" s="20" t="s">
        <v>51</v>
      </c>
      <c r="P67" s="20" t="s">
        <v>51</v>
      </c>
      <c r="Q67" s="21">
        <v>43222</v>
      </c>
      <c r="R67" s="21">
        <v>43222</v>
      </c>
      <c r="S67" s="21">
        <v>43617</v>
      </c>
      <c r="T67" s="18"/>
      <c r="U67" s="18"/>
    </row>
    <row r="68" spans="1:21" ht="18" customHeight="1" x14ac:dyDescent="0.2">
      <c r="A68" s="75"/>
      <c r="B68" s="77"/>
      <c r="C68" s="66"/>
      <c r="D68" s="66"/>
      <c r="E68" s="66"/>
      <c r="F68" s="71"/>
      <c r="G68" s="66"/>
      <c r="H68" s="66"/>
      <c r="I68" s="18" t="s">
        <v>32</v>
      </c>
      <c r="J68" s="25">
        <v>43160</v>
      </c>
      <c r="K68" s="25" t="s">
        <v>51</v>
      </c>
      <c r="L68" s="25" t="s">
        <v>51</v>
      </c>
      <c r="M68" s="25">
        <v>43237</v>
      </c>
      <c r="N68" s="25">
        <v>43248</v>
      </c>
      <c r="O68" s="25" t="s">
        <v>51</v>
      </c>
      <c r="P68" s="25" t="s">
        <v>51</v>
      </c>
      <c r="Q68" s="25">
        <v>43257</v>
      </c>
      <c r="R68" s="25">
        <v>43257</v>
      </c>
      <c r="S68" s="25">
        <v>43616</v>
      </c>
      <c r="T68" s="18"/>
      <c r="U68" s="18"/>
    </row>
    <row r="69" spans="1:21" ht="18" customHeight="1" x14ac:dyDescent="0.2">
      <c r="A69" s="75" t="str">
        <f t="shared" ref="A69" si="15">A67</f>
        <v>3.1.1.2</v>
      </c>
      <c r="B69" s="77" t="str">
        <f>'[2]POA Y F. DE CAJA'!B87</f>
        <v>Consultor de Línea - Responsable UOP CASL - Potosí</v>
      </c>
      <c r="C69" s="66">
        <f>'[2]POA Y F. DE CAJA'!AT87</f>
        <v>53468.92614188532</v>
      </c>
      <c r="D69" s="66">
        <f>((10396+12995)+(12995*6))/6.86</f>
        <v>14775.655976676384</v>
      </c>
      <c r="E69" s="66">
        <f>D69</f>
        <v>14775.655976676384</v>
      </c>
      <c r="F69" s="71" t="s">
        <v>71</v>
      </c>
      <c r="G69" s="66" t="str">
        <f t="shared" ref="G69" si="16">G67</f>
        <v>3.1.1.2</v>
      </c>
      <c r="H69" s="66" t="s">
        <v>50</v>
      </c>
      <c r="I69" s="18" t="s">
        <v>31</v>
      </c>
      <c r="J69" s="19">
        <v>43160</v>
      </c>
      <c r="K69" s="19" t="s">
        <v>51</v>
      </c>
      <c r="L69" s="19" t="s">
        <v>51</v>
      </c>
      <c r="M69" s="20">
        <v>43191</v>
      </c>
      <c r="N69" s="20">
        <v>43210</v>
      </c>
      <c r="O69" s="20" t="s">
        <v>51</v>
      </c>
      <c r="P69" s="20" t="s">
        <v>51</v>
      </c>
      <c r="Q69" s="21">
        <v>43222</v>
      </c>
      <c r="R69" s="21">
        <v>43222</v>
      </c>
      <c r="S69" s="21">
        <v>43617</v>
      </c>
      <c r="T69" s="18"/>
      <c r="U69" s="18"/>
    </row>
    <row r="70" spans="1:21" ht="18" customHeight="1" x14ac:dyDescent="0.2">
      <c r="A70" s="75"/>
      <c r="B70" s="77"/>
      <c r="C70" s="66"/>
      <c r="D70" s="66"/>
      <c r="E70" s="66"/>
      <c r="F70" s="71"/>
      <c r="G70" s="66"/>
      <c r="H70" s="66"/>
      <c r="I70" s="18" t="s">
        <v>32</v>
      </c>
      <c r="J70" s="25">
        <v>43160</v>
      </c>
      <c r="K70" s="25" t="s">
        <v>51</v>
      </c>
      <c r="L70" s="25" t="s">
        <v>51</v>
      </c>
      <c r="M70" s="25">
        <v>43203</v>
      </c>
      <c r="N70" s="25">
        <v>43213</v>
      </c>
      <c r="O70" s="25" t="s">
        <v>51</v>
      </c>
      <c r="P70" s="25" t="s">
        <v>51</v>
      </c>
      <c r="Q70" s="25">
        <v>43227</v>
      </c>
      <c r="R70" s="25">
        <v>43227</v>
      </c>
      <c r="S70" s="25">
        <v>43616</v>
      </c>
      <c r="T70" s="18"/>
      <c r="U70" s="18"/>
    </row>
    <row r="71" spans="1:21" ht="18" customHeight="1" x14ac:dyDescent="0.2">
      <c r="A71" s="75" t="str">
        <f t="shared" ref="A71" si="17">A69</f>
        <v>3.1.1.2</v>
      </c>
      <c r="B71" s="76" t="str">
        <f>'[2]POA Y F. DE CAJA'!B88</f>
        <v>Consultor de Línea - Técnico en Infraestructura UOP CASL - Potosí</v>
      </c>
      <c r="C71" s="66">
        <f>'[2]POA Y F. DE CAJA'!AT88</f>
        <v>40240.718658892132</v>
      </c>
      <c r="D71" s="66">
        <f>((3370.5+6741+10009.83+10355+10355+10355+10355)+(10355*6))/6.86</f>
        <v>18027.890670553934</v>
      </c>
      <c r="E71" s="66">
        <f>D71</f>
        <v>18027.890670553934</v>
      </c>
      <c r="F71" s="71" t="s">
        <v>70</v>
      </c>
      <c r="G71" s="66" t="str">
        <f t="shared" ref="G71" si="18">G69</f>
        <v>3.1.1.2</v>
      </c>
      <c r="H71" s="66" t="s">
        <v>50</v>
      </c>
      <c r="I71" s="18" t="s">
        <v>31</v>
      </c>
      <c r="J71" s="19">
        <v>43040</v>
      </c>
      <c r="K71" s="19" t="s">
        <v>51</v>
      </c>
      <c r="L71" s="19" t="s">
        <v>51</v>
      </c>
      <c r="M71" s="20">
        <v>43070</v>
      </c>
      <c r="N71" s="20">
        <v>43070</v>
      </c>
      <c r="O71" s="20" t="s">
        <v>51</v>
      </c>
      <c r="P71" s="20" t="s">
        <v>51</v>
      </c>
      <c r="Q71" s="21">
        <v>43070</v>
      </c>
      <c r="R71" s="21">
        <v>43070</v>
      </c>
      <c r="S71" s="21">
        <v>43617</v>
      </c>
      <c r="T71" s="18"/>
      <c r="U71" s="18"/>
    </row>
    <row r="72" spans="1:21" ht="18" customHeight="1" x14ac:dyDescent="0.2">
      <c r="A72" s="75"/>
      <c r="B72" s="76"/>
      <c r="C72" s="66"/>
      <c r="D72" s="66"/>
      <c r="E72" s="66"/>
      <c r="F72" s="71"/>
      <c r="G72" s="66"/>
      <c r="H72" s="66"/>
      <c r="I72" s="18" t="s">
        <v>32</v>
      </c>
      <c r="J72" s="25">
        <v>43040</v>
      </c>
      <c r="K72" s="25" t="s">
        <v>51</v>
      </c>
      <c r="L72" s="25" t="s">
        <v>51</v>
      </c>
      <c r="M72" s="25">
        <v>43056</v>
      </c>
      <c r="N72" s="25">
        <v>43059</v>
      </c>
      <c r="O72" s="25" t="s">
        <v>51</v>
      </c>
      <c r="P72" s="25" t="s">
        <v>51</v>
      </c>
      <c r="Q72" s="25">
        <v>43091</v>
      </c>
      <c r="R72" s="25">
        <v>43091</v>
      </c>
      <c r="S72" s="25">
        <v>43616</v>
      </c>
      <c r="T72" s="18"/>
      <c r="U72" s="18"/>
    </row>
    <row r="73" spans="1:21" ht="18" customHeight="1" x14ac:dyDescent="0.2">
      <c r="A73" s="75" t="str">
        <f t="shared" ref="A73:A75" si="19">A71</f>
        <v>3.1.1.2</v>
      </c>
      <c r="B73" s="77" t="str">
        <f>'[2]POA Y F. DE CAJA'!B89</f>
        <v>Consultor de Línea - Chofer y Mensajero UOP CASL - Potosí</v>
      </c>
      <c r="C73" s="66">
        <f>'[2]POA Y F. DE CAJA'!AT89</f>
        <v>20991.047133138967</v>
      </c>
      <c r="D73" s="66">
        <f>((4535)+(5442*6))/6.86</f>
        <v>5420.8454810495623</v>
      </c>
      <c r="E73" s="66">
        <f>D73</f>
        <v>5420.8454810495623</v>
      </c>
      <c r="F73" s="71" t="s">
        <v>71</v>
      </c>
      <c r="G73" s="66" t="str">
        <f t="shared" ref="G73:G75" si="20">G71</f>
        <v>3.1.1.2</v>
      </c>
      <c r="H73" s="66" t="s">
        <v>50</v>
      </c>
      <c r="I73" s="18" t="s">
        <v>31</v>
      </c>
      <c r="J73" s="19">
        <v>43160</v>
      </c>
      <c r="K73" s="19" t="s">
        <v>51</v>
      </c>
      <c r="L73" s="19" t="s">
        <v>51</v>
      </c>
      <c r="M73" s="20">
        <v>43191</v>
      </c>
      <c r="N73" s="20">
        <v>43210</v>
      </c>
      <c r="O73" s="20" t="s">
        <v>51</v>
      </c>
      <c r="P73" s="20" t="s">
        <v>51</v>
      </c>
      <c r="Q73" s="21">
        <v>43222</v>
      </c>
      <c r="R73" s="21">
        <v>43222</v>
      </c>
      <c r="S73" s="21">
        <v>43617</v>
      </c>
      <c r="T73" s="18"/>
      <c r="U73" s="18"/>
    </row>
    <row r="74" spans="1:21" ht="18" customHeight="1" x14ac:dyDescent="0.2">
      <c r="A74" s="75"/>
      <c r="B74" s="77"/>
      <c r="C74" s="66"/>
      <c r="D74" s="66"/>
      <c r="E74" s="66"/>
      <c r="F74" s="71"/>
      <c r="G74" s="66"/>
      <c r="H74" s="66"/>
      <c r="I74" s="18" t="s">
        <v>32</v>
      </c>
      <c r="J74" s="25">
        <v>43160</v>
      </c>
      <c r="K74" s="25" t="s">
        <v>51</v>
      </c>
      <c r="L74" s="25" t="s">
        <v>51</v>
      </c>
      <c r="M74" s="25">
        <v>43238</v>
      </c>
      <c r="N74" s="25">
        <v>43248</v>
      </c>
      <c r="O74" s="25" t="s">
        <v>51</v>
      </c>
      <c r="P74" s="25" t="s">
        <v>51</v>
      </c>
      <c r="Q74" s="25">
        <v>43257</v>
      </c>
      <c r="R74" s="25">
        <v>43257</v>
      </c>
      <c r="S74" s="25">
        <v>43616</v>
      </c>
      <c r="T74" s="18"/>
      <c r="U74" s="18"/>
    </row>
    <row r="75" spans="1:21" ht="18" customHeight="1" x14ac:dyDescent="0.2">
      <c r="A75" s="75" t="str">
        <f t="shared" si="19"/>
        <v>3.1.1.2</v>
      </c>
      <c r="B75" s="76" t="str">
        <f>'[2]POA Y F. DE CAJA'!B90</f>
        <v>Consultor de Línea - Responsable Social y de Comunicación</v>
      </c>
      <c r="C75" s="66">
        <f>'[2]POA Y F. DE CAJA'!AT90</f>
        <v>50168.634110787163</v>
      </c>
      <c r="D75" s="66">
        <f>((12561.84)+(12995*6))/6.86</f>
        <v>13197.061224489795</v>
      </c>
      <c r="E75" s="66">
        <f>D75</f>
        <v>13197.061224489795</v>
      </c>
      <c r="F75" s="71" t="s">
        <v>71</v>
      </c>
      <c r="G75" s="66" t="str">
        <f t="shared" si="20"/>
        <v>3.1.1.2</v>
      </c>
      <c r="H75" s="66" t="s">
        <v>50</v>
      </c>
      <c r="I75" s="18" t="s">
        <v>31</v>
      </c>
      <c r="J75" s="19">
        <v>43160</v>
      </c>
      <c r="K75" s="19" t="s">
        <v>51</v>
      </c>
      <c r="L75" s="19" t="s">
        <v>51</v>
      </c>
      <c r="M75" s="20">
        <v>43191</v>
      </c>
      <c r="N75" s="20">
        <v>43210</v>
      </c>
      <c r="O75" s="20" t="s">
        <v>51</v>
      </c>
      <c r="P75" s="20" t="s">
        <v>51</v>
      </c>
      <c r="Q75" s="21">
        <v>43222</v>
      </c>
      <c r="R75" s="21">
        <v>43222</v>
      </c>
      <c r="S75" s="21">
        <v>43617</v>
      </c>
      <c r="T75" s="18"/>
      <c r="U75" s="18"/>
    </row>
    <row r="76" spans="1:21" ht="22.5" customHeight="1" x14ac:dyDescent="0.2">
      <c r="A76" s="75"/>
      <c r="B76" s="76"/>
      <c r="C76" s="66"/>
      <c r="D76" s="66"/>
      <c r="E76" s="66"/>
      <c r="F76" s="71"/>
      <c r="G76" s="66"/>
      <c r="H76" s="66"/>
      <c r="I76" s="18" t="s">
        <v>32</v>
      </c>
      <c r="J76" s="25">
        <v>43160</v>
      </c>
      <c r="K76" s="25" t="s">
        <v>51</v>
      </c>
      <c r="L76" s="25" t="s">
        <v>51</v>
      </c>
      <c r="M76" s="25">
        <v>43259</v>
      </c>
      <c r="N76" s="25">
        <v>43269</v>
      </c>
      <c r="O76" s="25" t="s">
        <v>51</v>
      </c>
      <c r="P76" s="25" t="s">
        <v>51</v>
      </c>
      <c r="Q76" s="25">
        <v>43283</v>
      </c>
      <c r="R76" s="25">
        <v>43283</v>
      </c>
      <c r="S76" s="25">
        <v>43616</v>
      </c>
      <c r="T76" s="18"/>
      <c r="U76" s="18"/>
    </row>
    <row r="77" spans="1:21" ht="18" customHeight="1" x14ac:dyDescent="0.2">
      <c r="A77" s="75" t="s">
        <v>72</v>
      </c>
      <c r="B77" s="68" t="str">
        <f>'[2]POA Y F. DE CAJA'!B49</f>
        <v>Consultor de Línea Profesional IX - Desarrollo Comunitario DESCOM 1</v>
      </c>
      <c r="C77" s="66">
        <f>'[2]POA Y F. DE CAJA'!AT49</f>
        <v>34463.945578231287</v>
      </c>
      <c r="D77" s="66">
        <f>((3666+8460)+(8460*6))/6.86</f>
        <v>9167.0553935860062</v>
      </c>
      <c r="E77" s="66">
        <f>D77</f>
        <v>9167.0553935860062</v>
      </c>
      <c r="F77" s="71" t="s">
        <v>71</v>
      </c>
      <c r="G77" s="66" t="str">
        <f>A77</f>
        <v>1.2.2.2</v>
      </c>
      <c r="H77" s="66" t="s">
        <v>50</v>
      </c>
      <c r="I77" s="18" t="s">
        <v>31</v>
      </c>
      <c r="J77" s="19">
        <v>43160</v>
      </c>
      <c r="K77" s="19" t="s">
        <v>51</v>
      </c>
      <c r="L77" s="19" t="s">
        <v>51</v>
      </c>
      <c r="M77" s="20">
        <v>43191</v>
      </c>
      <c r="N77" s="20">
        <v>43210</v>
      </c>
      <c r="O77" s="20" t="s">
        <v>51</v>
      </c>
      <c r="P77" s="20" t="s">
        <v>51</v>
      </c>
      <c r="Q77" s="21">
        <v>43222</v>
      </c>
      <c r="R77" s="21">
        <v>43222</v>
      </c>
      <c r="S77" s="21">
        <v>43617</v>
      </c>
      <c r="T77" s="18"/>
      <c r="U77" s="18"/>
    </row>
    <row r="78" spans="1:21" ht="18" customHeight="1" x14ac:dyDescent="0.2">
      <c r="A78" s="75"/>
      <c r="B78" s="68"/>
      <c r="C78" s="66"/>
      <c r="D78" s="66"/>
      <c r="E78" s="66"/>
      <c r="F78" s="71"/>
      <c r="G78" s="66"/>
      <c r="H78" s="66"/>
      <c r="I78" s="18" t="s">
        <v>32</v>
      </c>
      <c r="J78" s="25">
        <v>43160</v>
      </c>
      <c r="K78" s="25" t="s">
        <v>51</v>
      </c>
      <c r="L78" s="25" t="s">
        <v>51</v>
      </c>
      <c r="M78" s="25">
        <v>43224</v>
      </c>
      <c r="N78" s="25">
        <v>43231</v>
      </c>
      <c r="O78" s="25" t="s">
        <v>51</v>
      </c>
      <c r="P78" s="25" t="s">
        <v>51</v>
      </c>
      <c r="Q78" s="25">
        <v>43238</v>
      </c>
      <c r="R78" s="25">
        <v>43238</v>
      </c>
      <c r="S78" s="25">
        <v>43616</v>
      </c>
      <c r="T78" s="18"/>
      <c r="U78" s="18"/>
    </row>
    <row r="79" spans="1:21" ht="18" customHeight="1" x14ac:dyDescent="0.2">
      <c r="A79" s="75" t="str">
        <f>A77</f>
        <v>1.2.2.2</v>
      </c>
      <c r="B79" s="68" t="str">
        <f>'[2]POA Y F. DE CAJA'!B50</f>
        <v>Consultor de Línea Profesional IX - Desarrollo Comunitario DESCOM 2</v>
      </c>
      <c r="C79" s="66">
        <f>'[2]POA Y F. DE CAJA'!AT50</f>
        <v>34967.517006802715</v>
      </c>
      <c r="D79" s="66">
        <f>((6768+8460)+(8460*6))/6.86</f>
        <v>9619.2419825072884</v>
      </c>
      <c r="E79" s="66">
        <f>D79</f>
        <v>9619.2419825072884</v>
      </c>
      <c r="F79" s="71" t="s">
        <v>71</v>
      </c>
      <c r="G79" s="66" t="str">
        <f>G77</f>
        <v>1.2.2.2</v>
      </c>
      <c r="H79" s="66" t="s">
        <v>50</v>
      </c>
      <c r="I79" s="18" t="s">
        <v>31</v>
      </c>
      <c r="J79" s="19">
        <v>43160</v>
      </c>
      <c r="K79" s="19" t="s">
        <v>51</v>
      </c>
      <c r="L79" s="19" t="s">
        <v>51</v>
      </c>
      <c r="M79" s="20">
        <v>43191</v>
      </c>
      <c r="N79" s="20">
        <v>43210</v>
      </c>
      <c r="O79" s="20" t="s">
        <v>51</v>
      </c>
      <c r="P79" s="20" t="s">
        <v>51</v>
      </c>
      <c r="Q79" s="21">
        <v>43222</v>
      </c>
      <c r="R79" s="21">
        <v>43222</v>
      </c>
      <c r="S79" s="21">
        <v>43617</v>
      </c>
      <c r="T79" s="18"/>
      <c r="U79" s="18"/>
    </row>
    <row r="80" spans="1:21" ht="21.75" customHeight="1" x14ac:dyDescent="0.2">
      <c r="A80" s="75"/>
      <c r="B80" s="68"/>
      <c r="C80" s="66"/>
      <c r="D80" s="66"/>
      <c r="E80" s="66"/>
      <c r="F80" s="71"/>
      <c r="G80" s="66"/>
      <c r="H80" s="66"/>
      <c r="I80" s="18" t="s">
        <v>32</v>
      </c>
      <c r="J80" s="25">
        <v>43160</v>
      </c>
      <c r="K80" s="25" t="s">
        <v>51</v>
      </c>
      <c r="L80" s="25" t="s">
        <v>51</v>
      </c>
      <c r="M80" s="25">
        <v>43203</v>
      </c>
      <c r="N80" s="25">
        <v>43217</v>
      </c>
      <c r="O80" s="25" t="s">
        <v>51</v>
      </c>
      <c r="P80" s="25" t="s">
        <v>51</v>
      </c>
      <c r="Q80" s="25">
        <v>43227</v>
      </c>
      <c r="R80" s="25">
        <v>43227</v>
      </c>
      <c r="S80" s="25">
        <v>43616</v>
      </c>
      <c r="T80" s="18"/>
      <c r="U80" s="18"/>
    </row>
    <row r="81" spans="1:21" ht="18" customHeight="1" x14ac:dyDescent="0.2">
      <c r="A81" s="72" t="s">
        <v>68</v>
      </c>
      <c r="B81" s="73" t="s">
        <v>73</v>
      </c>
      <c r="C81" s="74">
        <f>SUM(C83:C96)</f>
        <v>282961.3702623907</v>
      </c>
      <c r="D81" s="70"/>
      <c r="E81" s="70"/>
      <c r="F81" s="74"/>
      <c r="G81" s="70" t="str">
        <f>A81</f>
        <v>3.1.1.2</v>
      </c>
      <c r="H81" s="70" t="s">
        <v>30</v>
      </c>
      <c r="I81" s="18" t="s">
        <v>31</v>
      </c>
      <c r="J81" s="19"/>
      <c r="K81" s="19"/>
      <c r="L81" s="19"/>
      <c r="M81" s="20"/>
      <c r="N81" s="20"/>
      <c r="O81" s="20"/>
      <c r="P81" s="20"/>
      <c r="Q81" s="21"/>
      <c r="R81" s="21"/>
      <c r="S81" s="21"/>
      <c r="T81" s="18"/>
      <c r="U81" s="18"/>
    </row>
    <row r="82" spans="1:21" ht="18" customHeight="1" x14ac:dyDescent="0.2">
      <c r="A82" s="72"/>
      <c r="B82" s="73"/>
      <c r="C82" s="74"/>
      <c r="D82" s="70"/>
      <c r="E82" s="70"/>
      <c r="F82" s="74"/>
      <c r="G82" s="70"/>
      <c r="H82" s="70"/>
      <c r="I82" s="18" t="s">
        <v>32</v>
      </c>
      <c r="J82" s="25"/>
      <c r="K82" s="25"/>
      <c r="L82" s="25"/>
      <c r="M82" s="25"/>
      <c r="N82" s="25"/>
      <c r="O82" s="25"/>
      <c r="P82" s="25"/>
      <c r="Q82" s="25"/>
      <c r="R82" s="25"/>
      <c r="S82" s="25"/>
      <c r="T82" s="18"/>
      <c r="U82" s="18"/>
    </row>
    <row r="83" spans="1:21" ht="18" customHeight="1" x14ac:dyDescent="0.2">
      <c r="A83" s="67" t="s">
        <v>68</v>
      </c>
      <c r="B83" s="68" t="str">
        <f>'[2]POA Y F. DE CAJA'!B140</f>
        <v>Coordinador Programa</v>
      </c>
      <c r="C83" s="66">
        <f>'[2]POA Y F. DE CAJA'!C140</f>
        <v>44393.731778425659</v>
      </c>
      <c r="D83" s="66"/>
      <c r="E83" s="66"/>
      <c r="F83" s="71" t="s">
        <v>65</v>
      </c>
      <c r="G83" s="66" t="str">
        <f>A83</f>
        <v>3.1.1.2</v>
      </c>
      <c r="H83" s="66" t="s">
        <v>30</v>
      </c>
      <c r="I83" s="18" t="s">
        <v>31</v>
      </c>
      <c r="J83" s="19">
        <v>43374</v>
      </c>
      <c r="K83" s="19">
        <v>43383</v>
      </c>
      <c r="L83" s="19">
        <v>43430</v>
      </c>
      <c r="M83" s="20">
        <v>43435</v>
      </c>
      <c r="N83" s="20">
        <v>43448</v>
      </c>
      <c r="O83" s="20">
        <v>43455</v>
      </c>
      <c r="P83" s="20">
        <v>43473</v>
      </c>
      <c r="Q83" s="21">
        <v>43474</v>
      </c>
      <c r="R83" s="21">
        <v>43474</v>
      </c>
      <c r="S83" s="21">
        <v>43616</v>
      </c>
      <c r="T83" s="18"/>
      <c r="U83" s="18"/>
    </row>
    <row r="84" spans="1:21" ht="18" customHeight="1" x14ac:dyDescent="0.2">
      <c r="A84" s="67"/>
      <c r="B84" s="68"/>
      <c r="C84" s="66"/>
      <c r="D84" s="66"/>
      <c r="E84" s="66"/>
      <c r="F84" s="71"/>
      <c r="G84" s="66"/>
      <c r="H84" s="66"/>
      <c r="I84" s="18" t="s">
        <v>32</v>
      </c>
      <c r="J84" s="25"/>
      <c r="K84" s="25"/>
      <c r="L84" s="25"/>
      <c r="M84" s="25"/>
      <c r="N84" s="25"/>
      <c r="O84" s="25"/>
      <c r="P84" s="25"/>
      <c r="Q84" s="25"/>
      <c r="R84" s="25"/>
      <c r="S84" s="25"/>
      <c r="T84" s="18"/>
      <c r="U84" s="18"/>
    </row>
    <row r="85" spans="1:21" ht="18" customHeight="1" x14ac:dyDescent="0.2">
      <c r="A85" s="67" t="s">
        <v>68</v>
      </c>
      <c r="B85" s="68" t="str">
        <f>'[2]POA Y F. DE CAJA'!B141</f>
        <v>Resp. Adm. Financiero</v>
      </c>
      <c r="C85" s="66">
        <f>'[2]POA Y F. DE CAJA'!C141</f>
        <v>44354.518950437319</v>
      </c>
      <c r="D85" s="66"/>
      <c r="E85" s="66"/>
      <c r="F85" s="69" t="s">
        <v>70</v>
      </c>
      <c r="G85" s="66" t="str">
        <f>A85</f>
        <v>3.1.1.2</v>
      </c>
      <c r="H85" s="66" t="s">
        <v>30</v>
      </c>
      <c r="I85" s="18" t="s">
        <v>31</v>
      </c>
      <c r="J85" s="19">
        <v>43374</v>
      </c>
      <c r="K85" s="19">
        <v>43383</v>
      </c>
      <c r="L85" s="19">
        <v>43430</v>
      </c>
      <c r="M85" s="20">
        <v>43431</v>
      </c>
      <c r="N85" s="20">
        <v>43434</v>
      </c>
      <c r="O85" s="20">
        <v>43439</v>
      </c>
      <c r="P85" s="20">
        <v>43453</v>
      </c>
      <c r="Q85" s="21">
        <v>43454</v>
      </c>
      <c r="R85" s="21">
        <v>43454</v>
      </c>
      <c r="S85" s="21">
        <v>43616</v>
      </c>
      <c r="T85" s="18"/>
      <c r="U85" s="18"/>
    </row>
    <row r="86" spans="1:21" ht="21.75" customHeight="1" x14ac:dyDescent="0.2">
      <c r="A86" s="67"/>
      <c r="B86" s="68"/>
      <c r="C86" s="66"/>
      <c r="D86" s="66"/>
      <c r="E86" s="66"/>
      <c r="F86" s="69"/>
      <c r="G86" s="66"/>
      <c r="H86" s="66"/>
      <c r="I86" s="18" t="s">
        <v>32</v>
      </c>
      <c r="J86" s="25"/>
      <c r="K86" s="25"/>
      <c r="L86" s="25"/>
      <c r="M86" s="25"/>
      <c r="N86" s="25"/>
      <c r="O86" s="25"/>
      <c r="P86" s="25"/>
      <c r="Q86" s="25"/>
      <c r="R86" s="25"/>
      <c r="S86" s="25"/>
      <c r="T86" s="18"/>
      <c r="U86" s="18"/>
    </row>
    <row r="87" spans="1:21" ht="18" customHeight="1" x14ac:dyDescent="0.2">
      <c r="A87" s="67" t="s">
        <v>68</v>
      </c>
      <c r="B87" s="68" t="str">
        <f>'[2]POA Y F. DE CAJA'!B142</f>
        <v>Resp. Adq. y Contrataciones</v>
      </c>
      <c r="C87" s="66">
        <f>'[2]POA Y F. DE CAJA'!C142</f>
        <v>44354.518950437319</v>
      </c>
      <c r="D87" s="66"/>
      <c r="E87" s="66"/>
      <c r="F87" s="69" t="s">
        <v>70</v>
      </c>
      <c r="G87" s="66" t="str">
        <f>A87</f>
        <v>3.1.1.2</v>
      </c>
      <c r="H87" s="66" t="s">
        <v>30</v>
      </c>
      <c r="I87" s="18" t="s">
        <v>31</v>
      </c>
      <c r="J87" s="19">
        <v>43374</v>
      </c>
      <c r="K87" s="19">
        <v>43383</v>
      </c>
      <c r="L87" s="19">
        <v>43430</v>
      </c>
      <c r="M87" s="20">
        <v>43431</v>
      </c>
      <c r="N87" s="20">
        <v>43434</v>
      </c>
      <c r="O87" s="20">
        <v>43439</v>
      </c>
      <c r="P87" s="20">
        <v>43453</v>
      </c>
      <c r="Q87" s="21">
        <v>43454</v>
      </c>
      <c r="R87" s="21">
        <v>43454</v>
      </c>
      <c r="S87" s="21">
        <v>43616</v>
      </c>
      <c r="T87" s="18"/>
      <c r="U87" s="18"/>
    </row>
    <row r="88" spans="1:21" ht="18" customHeight="1" x14ac:dyDescent="0.2">
      <c r="A88" s="67"/>
      <c r="B88" s="68"/>
      <c r="C88" s="66"/>
      <c r="D88" s="66"/>
      <c r="E88" s="66"/>
      <c r="F88" s="69"/>
      <c r="G88" s="66"/>
      <c r="H88" s="66"/>
      <c r="I88" s="18" t="s">
        <v>32</v>
      </c>
      <c r="J88" s="25"/>
      <c r="K88" s="25"/>
      <c r="L88" s="25"/>
      <c r="M88" s="25"/>
      <c r="N88" s="25"/>
      <c r="O88" s="25"/>
      <c r="P88" s="25"/>
      <c r="Q88" s="25"/>
      <c r="R88" s="25"/>
      <c r="S88" s="25"/>
      <c r="T88" s="18"/>
      <c r="U88" s="18"/>
    </row>
    <row r="89" spans="1:21" ht="18" customHeight="1" x14ac:dyDescent="0.2">
      <c r="A89" s="67" t="str">
        <f>'[2]POA Y F. DE CAJA'!$A$62</f>
        <v>2.1.2.1.2</v>
      </c>
      <c r="B89" s="68" t="str">
        <f>'[2]POA Y F. DE CAJA'!B63</f>
        <v>Responsable Tecnico</v>
      </c>
      <c r="C89" s="66">
        <f>'[2]POA Y F. DE CAJA'!C63</f>
        <v>41977.551020408166</v>
      </c>
      <c r="D89" s="66"/>
      <c r="E89" s="66"/>
      <c r="F89" s="69" t="s">
        <v>70</v>
      </c>
      <c r="G89" s="66" t="str">
        <f t="shared" ref="G89" si="21">A89</f>
        <v>2.1.2.1.2</v>
      </c>
      <c r="H89" s="66" t="s">
        <v>30</v>
      </c>
      <c r="I89" s="18" t="s">
        <v>31</v>
      </c>
      <c r="J89" s="19">
        <v>43374</v>
      </c>
      <c r="K89" s="19">
        <v>43383</v>
      </c>
      <c r="L89" s="19">
        <v>43430</v>
      </c>
      <c r="M89" s="20">
        <v>43435</v>
      </c>
      <c r="N89" s="20">
        <v>43448</v>
      </c>
      <c r="O89" s="20">
        <v>43455</v>
      </c>
      <c r="P89" s="20">
        <v>43473</v>
      </c>
      <c r="Q89" s="21">
        <v>43474</v>
      </c>
      <c r="R89" s="21">
        <v>43474</v>
      </c>
      <c r="S89" s="21">
        <v>43616</v>
      </c>
      <c r="T89" s="18"/>
      <c r="U89" s="18"/>
    </row>
    <row r="90" spans="1:21" ht="18" customHeight="1" x14ac:dyDescent="0.2">
      <c r="A90" s="67"/>
      <c r="B90" s="68"/>
      <c r="C90" s="66"/>
      <c r="D90" s="66"/>
      <c r="E90" s="66"/>
      <c r="F90" s="69"/>
      <c r="G90" s="66"/>
      <c r="H90" s="66"/>
      <c r="I90" s="18" t="s">
        <v>32</v>
      </c>
      <c r="J90" s="25"/>
      <c r="K90" s="25"/>
      <c r="L90" s="25"/>
      <c r="M90" s="25"/>
      <c r="N90" s="25"/>
      <c r="O90" s="25"/>
      <c r="P90" s="25"/>
      <c r="Q90" s="25"/>
      <c r="R90" s="25"/>
      <c r="S90" s="25"/>
      <c r="T90" s="18"/>
      <c r="U90" s="18"/>
    </row>
    <row r="91" spans="1:21" ht="18" customHeight="1" x14ac:dyDescent="0.2">
      <c r="A91" s="67" t="str">
        <f>'[2]POA Y F. DE CAJA'!$A$62</f>
        <v>2.1.2.1.2</v>
      </c>
      <c r="B91" s="68" t="str">
        <f>'[2]POA Y F. DE CAJA'!B64</f>
        <v>Ingeniero de Campo</v>
      </c>
      <c r="C91" s="66">
        <f>'[2]POA Y F. DE CAJA'!C64</f>
        <v>37292.71137026239</v>
      </c>
      <c r="D91" s="66"/>
      <c r="E91" s="66"/>
      <c r="F91" s="69" t="s">
        <v>70</v>
      </c>
      <c r="G91" s="66" t="str">
        <f t="shared" ref="G91" si="22">A91</f>
        <v>2.1.2.1.2</v>
      </c>
      <c r="H91" s="66" t="s">
        <v>30</v>
      </c>
      <c r="I91" s="18" t="s">
        <v>31</v>
      </c>
      <c r="J91" s="19">
        <v>43374</v>
      </c>
      <c r="K91" s="19">
        <v>43383</v>
      </c>
      <c r="L91" s="19">
        <v>43430</v>
      </c>
      <c r="M91" s="20">
        <v>43431</v>
      </c>
      <c r="N91" s="20">
        <v>43434</v>
      </c>
      <c r="O91" s="20">
        <v>43439</v>
      </c>
      <c r="P91" s="20">
        <v>43453</v>
      </c>
      <c r="Q91" s="21">
        <v>43454</v>
      </c>
      <c r="R91" s="21">
        <v>43454</v>
      </c>
      <c r="S91" s="21">
        <v>43616</v>
      </c>
      <c r="T91" s="18"/>
      <c r="U91" s="18"/>
    </row>
    <row r="92" spans="1:21" ht="18" customHeight="1" x14ac:dyDescent="0.2">
      <c r="A92" s="67"/>
      <c r="B92" s="68"/>
      <c r="C92" s="66"/>
      <c r="D92" s="66"/>
      <c r="E92" s="66"/>
      <c r="F92" s="69"/>
      <c r="G92" s="66"/>
      <c r="H92" s="66"/>
      <c r="I92" s="18" t="s">
        <v>32</v>
      </c>
      <c r="J92" s="25"/>
      <c r="K92" s="25"/>
      <c r="L92" s="25"/>
      <c r="M92" s="25"/>
      <c r="N92" s="25"/>
      <c r="O92" s="25"/>
      <c r="P92" s="25"/>
      <c r="Q92" s="25"/>
      <c r="R92" s="25"/>
      <c r="S92" s="25"/>
      <c r="T92" s="18"/>
      <c r="U92" s="18"/>
    </row>
    <row r="93" spans="1:21" ht="18" customHeight="1" x14ac:dyDescent="0.2">
      <c r="A93" s="67" t="str">
        <f>'[2]POA Y F. DE CAJA'!$A$68</f>
        <v>2.1.2.1.3</v>
      </c>
      <c r="B93" s="68" t="str">
        <f>'[2]POA Y F. DE CAJA'!B69</f>
        <v>Ingeniero de Campo</v>
      </c>
      <c r="C93" s="66">
        <f>'[2]POA Y F. DE CAJA'!C69</f>
        <v>35294.169096209909</v>
      </c>
      <c r="D93" s="66"/>
      <c r="E93" s="66"/>
      <c r="F93" s="69" t="s">
        <v>70</v>
      </c>
      <c r="G93" s="66" t="str">
        <f t="shared" ref="G93" si="23">A93</f>
        <v>2.1.2.1.3</v>
      </c>
      <c r="H93" s="66" t="s">
        <v>30</v>
      </c>
      <c r="I93" s="18" t="s">
        <v>31</v>
      </c>
      <c r="J93" s="19">
        <v>43374</v>
      </c>
      <c r="K93" s="19">
        <v>43383</v>
      </c>
      <c r="L93" s="19">
        <v>43430</v>
      </c>
      <c r="M93" s="20">
        <v>43435</v>
      </c>
      <c r="N93" s="20">
        <v>43448</v>
      </c>
      <c r="O93" s="20">
        <v>43455</v>
      </c>
      <c r="P93" s="20">
        <v>43473</v>
      </c>
      <c r="Q93" s="21">
        <v>43474</v>
      </c>
      <c r="R93" s="21">
        <v>43474</v>
      </c>
      <c r="S93" s="21">
        <v>43616</v>
      </c>
      <c r="T93" s="18"/>
      <c r="U93" s="18"/>
    </row>
    <row r="94" spans="1:21" ht="18" customHeight="1" x14ac:dyDescent="0.2">
      <c r="A94" s="67"/>
      <c r="B94" s="68"/>
      <c r="C94" s="66"/>
      <c r="D94" s="66"/>
      <c r="E94" s="66"/>
      <c r="F94" s="69"/>
      <c r="G94" s="66"/>
      <c r="H94" s="66"/>
      <c r="I94" s="18" t="s">
        <v>32</v>
      </c>
      <c r="J94" s="25"/>
      <c r="K94" s="25"/>
      <c r="L94" s="25"/>
      <c r="M94" s="25"/>
      <c r="N94" s="25"/>
      <c r="O94" s="25"/>
      <c r="P94" s="25"/>
      <c r="Q94" s="25"/>
      <c r="R94" s="25"/>
      <c r="S94" s="25"/>
      <c r="T94" s="18"/>
      <c r="U94" s="18"/>
    </row>
    <row r="95" spans="1:21" ht="18" customHeight="1" x14ac:dyDescent="0.2">
      <c r="A95" s="67" t="str">
        <f>'[2]POA Y F. DE CAJA'!$A$68</f>
        <v>2.1.2.1.3</v>
      </c>
      <c r="B95" s="68" t="str">
        <f>'[2]POA Y F. DE CAJA'!B70</f>
        <v>Ingeniero de Campo</v>
      </c>
      <c r="C95" s="66">
        <f>'[2]POA Y F. DE CAJA'!C70</f>
        <v>35294.169096209909</v>
      </c>
      <c r="D95" s="66"/>
      <c r="E95" s="66"/>
      <c r="F95" s="69" t="s">
        <v>70</v>
      </c>
      <c r="G95" s="66" t="str">
        <f t="shared" ref="G95" si="24">A95</f>
        <v>2.1.2.1.3</v>
      </c>
      <c r="H95" s="66" t="s">
        <v>30</v>
      </c>
      <c r="I95" s="18" t="s">
        <v>31</v>
      </c>
      <c r="J95" s="19">
        <v>43374</v>
      </c>
      <c r="K95" s="19">
        <v>43383</v>
      </c>
      <c r="L95" s="19">
        <v>43430</v>
      </c>
      <c r="M95" s="20">
        <v>43435</v>
      </c>
      <c r="N95" s="20">
        <v>43448</v>
      </c>
      <c r="O95" s="20">
        <v>43455</v>
      </c>
      <c r="P95" s="20">
        <v>43473</v>
      </c>
      <c r="Q95" s="21">
        <v>43474</v>
      </c>
      <c r="R95" s="21">
        <v>43474</v>
      </c>
      <c r="S95" s="21">
        <v>43616</v>
      </c>
      <c r="T95" s="18"/>
      <c r="U95" s="18"/>
    </row>
    <row r="96" spans="1:21" ht="18" customHeight="1" x14ac:dyDescent="0.2">
      <c r="A96" s="67"/>
      <c r="B96" s="68"/>
      <c r="C96" s="66"/>
      <c r="D96" s="66"/>
      <c r="E96" s="66"/>
      <c r="F96" s="69"/>
      <c r="G96" s="66"/>
      <c r="H96" s="66"/>
      <c r="I96" s="18" t="s">
        <v>32</v>
      </c>
      <c r="J96" s="25"/>
      <c r="K96" s="25"/>
      <c r="L96" s="25"/>
      <c r="M96" s="25"/>
      <c r="N96" s="25"/>
      <c r="O96" s="25"/>
      <c r="P96" s="25"/>
      <c r="Q96" s="25"/>
      <c r="R96" s="25"/>
      <c r="S96" s="25"/>
      <c r="T96" s="18"/>
      <c r="U96" s="18"/>
    </row>
    <row r="97" spans="1:17" x14ac:dyDescent="0.2">
      <c r="A97" s="1"/>
      <c r="B97" s="29" t="s">
        <v>74</v>
      </c>
      <c r="C97" s="30">
        <f>+C50+C39+C32+C15+C10+D104</f>
        <v>9009266.2087287996</v>
      </c>
      <c r="D97" s="31">
        <f>+D50+D39+D32+D15</f>
        <v>0</v>
      </c>
      <c r="E97" s="31">
        <f>+E50+E39+E32+E15</f>
        <v>0</v>
      </c>
      <c r="F97" s="31"/>
      <c r="G97" s="30"/>
      <c r="H97" s="30"/>
    </row>
    <row r="98" spans="1:17" ht="38.25" x14ac:dyDescent="0.2">
      <c r="A98" s="32"/>
      <c r="B98" s="33" t="s">
        <v>75</v>
      </c>
      <c r="C98" s="34"/>
      <c r="D98" s="35">
        <f>+C97</f>
        <v>9009266.2087287996</v>
      </c>
      <c r="E98" s="34"/>
      <c r="F98" s="36"/>
      <c r="G98" s="34"/>
      <c r="H98" s="34"/>
      <c r="I98" s="37"/>
      <c r="J98" s="37"/>
    </row>
    <row r="99" spans="1:17" x14ac:dyDescent="0.2">
      <c r="A99" s="32"/>
      <c r="B99" s="38" t="s">
        <v>76</v>
      </c>
      <c r="C99" s="39"/>
      <c r="D99" s="39"/>
      <c r="E99" s="39"/>
      <c r="F99" s="40"/>
      <c r="G99" s="39"/>
      <c r="H99" s="39"/>
      <c r="I99" s="37"/>
      <c r="J99" s="37"/>
    </row>
    <row r="100" spans="1:17" x14ac:dyDescent="0.2">
      <c r="A100" s="32"/>
      <c r="B100" s="41" t="s">
        <v>77</v>
      </c>
      <c r="C100" s="42"/>
      <c r="D100" s="42"/>
      <c r="E100" s="42"/>
      <c r="F100" s="43"/>
      <c r="G100" s="42"/>
      <c r="H100" s="42"/>
      <c r="I100" s="37"/>
      <c r="J100" s="37"/>
    </row>
    <row r="101" spans="1:17" ht="24" x14ac:dyDescent="0.2">
      <c r="A101" s="37"/>
      <c r="B101" s="44" t="s">
        <v>78</v>
      </c>
      <c r="D101" s="37"/>
      <c r="E101" s="37"/>
      <c r="F101" s="45"/>
      <c r="G101" s="37"/>
      <c r="H101" s="37"/>
      <c r="I101" s="37"/>
      <c r="J101" s="37"/>
    </row>
    <row r="102" spans="1:17" x14ac:dyDescent="0.2">
      <c r="A102" s="46"/>
      <c r="B102" s="46"/>
      <c r="C102" s="46"/>
      <c r="D102" s="47">
        <f>+C81+C51</f>
        <v>902017.41642371227</v>
      </c>
      <c r="E102" s="48">
        <v>117974.91710310984</v>
      </c>
      <c r="F102" s="49">
        <f>+E102+D98</f>
        <v>9127241.1258319095</v>
      </c>
      <c r="G102" s="50"/>
      <c r="H102" s="50"/>
      <c r="I102" s="37"/>
      <c r="J102" s="37"/>
    </row>
    <row r="103" spans="1:17" x14ac:dyDescent="0.2">
      <c r="C103" s="51"/>
      <c r="D103" s="52"/>
      <c r="E103" s="52"/>
      <c r="F103" s="53"/>
      <c r="G103" s="54"/>
      <c r="H103" s="54"/>
      <c r="I103" s="37"/>
      <c r="J103" s="37"/>
    </row>
    <row r="104" spans="1:17" s="55" customFormat="1" ht="39.75" customHeight="1" x14ac:dyDescent="0.25">
      <c r="B104" s="64" t="s">
        <v>79</v>
      </c>
      <c r="C104" s="65"/>
      <c r="D104" s="56">
        <f>+'[2]POA Y F. DE CAJA'!AT99+'[2]POA Y F. DE CAJA'!AT147</f>
        <v>271769.4139941691</v>
      </c>
      <c r="E104" s="57" t="s">
        <v>80</v>
      </c>
      <c r="F104" s="58"/>
      <c r="G104" s="59"/>
      <c r="J104" s="60"/>
      <c r="K104" s="61"/>
    </row>
    <row r="105" spans="1:17" x14ac:dyDescent="0.2">
      <c r="B105" s="62"/>
      <c r="C105" s="62"/>
    </row>
    <row r="107" spans="1:17" ht="79.5" customHeight="1" x14ac:dyDescent="0.2">
      <c r="A107" s="102" t="s">
        <v>81</v>
      </c>
      <c r="B107" s="102"/>
      <c r="C107" s="102"/>
      <c r="D107" s="102"/>
      <c r="E107" s="102"/>
      <c r="F107" s="102"/>
      <c r="G107" s="102"/>
      <c r="H107" s="102"/>
      <c r="I107" s="102"/>
      <c r="J107" s="102"/>
      <c r="K107" s="102"/>
      <c r="L107" s="102"/>
      <c r="M107" s="102"/>
      <c r="N107" s="102"/>
      <c r="O107" s="102"/>
      <c r="P107" s="102"/>
      <c r="Q107" s="102"/>
    </row>
  </sheetData>
  <sheetProtection algorithmName="SHA-512" hashValue="rf9LemgTF/swP7IRN9vUcf779aGPjX36xFerBA1yHHikManvOg7EWW0J2dWA8a8ma6K3cZfYl0aCewoBBEbz7A==" saltValue="dq+IikwMUR2gHQGlRz0oDw==" spinCount="100000" sheet="1" objects="1" scenarios="1"/>
  <mergeCells count="353">
    <mergeCell ref="A7:A9"/>
    <mergeCell ref="C7:E7"/>
    <mergeCell ref="G7:G9"/>
    <mergeCell ref="A107:Q107"/>
    <mergeCell ref="H7:H9"/>
    <mergeCell ref="I7:I9"/>
    <mergeCell ref="J7:U7"/>
    <mergeCell ref="B8:B9"/>
    <mergeCell ref="F8:F9"/>
    <mergeCell ref="T8:T9"/>
    <mergeCell ref="U8:U9"/>
    <mergeCell ref="C3:G3"/>
    <mergeCell ref="C4:E4"/>
    <mergeCell ref="C5:E5"/>
    <mergeCell ref="G11:G12"/>
    <mergeCell ref="H11:H12"/>
    <mergeCell ref="A13:A14"/>
    <mergeCell ref="B13:B14"/>
    <mergeCell ref="C13:C14"/>
    <mergeCell ref="D13:D14"/>
    <mergeCell ref="E13:E14"/>
    <mergeCell ref="F13:F14"/>
    <mergeCell ref="G13:G14"/>
    <mergeCell ref="H13:H14"/>
    <mergeCell ref="A11:A12"/>
    <mergeCell ref="B11:B12"/>
    <mergeCell ref="C11:C12"/>
    <mergeCell ref="D11:D12"/>
    <mergeCell ref="E11:E12"/>
    <mergeCell ref="F11:F12"/>
    <mergeCell ref="G16:G17"/>
    <mergeCell ref="H16:H17"/>
    <mergeCell ref="A18:A19"/>
    <mergeCell ref="B18:B19"/>
    <mergeCell ref="C18:C19"/>
    <mergeCell ref="D18:D19"/>
    <mergeCell ref="E18:E19"/>
    <mergeCell ref="F18:F19"/>
    <mergeCell ref="G18:G19"/>
    <mergeCell ref="H18:H19"/>
    <mergeCell ref="A16:A17"/>
    <mergeCell ref="B16:B17"/>
    <mergeCell ref="C16:C17"/>
    <mergeCell ref="D16:D17"/>
    <mergeCell ref="E16:E17"/>
    <mergeCell ref="F16:F17"/>
    <mergeCell ref="G20:G21"/>
    <mergeCell ref="H20:H21"/>
    <mergeCell ref="A22:A23"/>
    <mergeCell ref="B22:B23"/>
    <mergeCell ref="C22:C23"/>
    <mergeCell ref="D22:D23"/>
    <mergeCell ref="E22:E23"/>
    <mergeCell ref="F22:F23"/>
    <mergeCell ref="G22:G23"/>
    <mergeCell ref="H22:H23"/>
    <mergeCell ref="A20:A21"/>
    <mergeCell ref="B20:B21"/>
    <mergeCell ref="C20:C21"/>
    <mergeCell ref="D20:D21"/>
    <mergeCell ref="E20:E21"/>
    <mergeCell ref="F20:F21"/>
    <mergeCell ref="G24:G25"/>
    <mergeCell ref="H24:H25"/>
    <mergeCell ref="A26:A27"/>
    <mergeCell ref="B26:B27"/>
    <mergeCell ref="C26:C27"/>
    <mergeCell ref="D26:D27"/>
    <mergeCell ref="E26:E27"/>
    <mergeCell ref="F26:F27"/>
    <mergeCell ref="G26:G27"/>
    <mergeCell ref="H26:H27"/>
    <mergeCell ref="A24:A25"/>
    <mergeCell ref="B24:B25"/>
    <mergeCell ref="C24:C25"/>
    <mergeCell ref="D24:D25"/>
    <mergeCell ref="E24:E25"/>
    <mergeCell ref="F24:F25"/>
    <mergeCell ref="G28:G29"/>
    <mergeCell ref="H28:H29"/>
    <mergeCell ref="A30:A31"/>
    <mergeCell ref="B30:B31"/>
    <mergeCell ref="C30:C31"/>
    <mergeCell ref="D30:D31"/>
    <mergeCell ref="E30:E31"/>
    <mergeCell ref="F30:F31"/>
    <mergeCell ref="G30:G31"/>
    <mergeCell ref="H30:H31"/>
    <mergeCell ref="A28:A29"/>
    <mergeCell ref="B28:B29"/>
    <mergeCell ref="C28:C29"/>
    <mergeCell ref="D28:D29"/>
    <mergeCell ref="E28:E29"/>
    <mergeCell ref="F28:F29"/>
    <mergeCell ref="G33:G34"/>
    <mergeCell ref="H33:H34"/>
    <mergeCell ref="T33:T34"/>
    <mergeCell ref="U33:U34"/>
    <mergeCell ref="A35:A36"/>
    <mergeCell ref="B35:B36"/>
    <mergeCell ref="C35:C36"/>
    <mergeCell ref="D35:D36"/>
    <mergeCell ref="E35:E36"/>
    <mergeCell ref="F35:F36"/>
    <mergeCell ref="A33:A34"/>
    <mergeCell ref="B33:B34"/>
    <mergeCell ref="C33:C34"/>
    <mergeCell ref="D33:D34"/>
    <mergeCell ref="E33:E34"/>
    <mergeCell ref="F33:F34"/>
    <mergeCell ref="G35:G36"/>
    <mergeCell ref="H35:H36"/>
    <mergeCell ref="T35:T36"/>
    <mergeCell ref="U35:U36"/>
    <mergeCell ref="A37:A38"/>
    <mergeCell ref="B37:B38"/>
    <mergeCell ref="C37:C38"/>
    <mergeCell ref="D37:D38"/>
    <mergeCell ref="E37:E38"/>
    <mergeCell ref="F37:F38"/>
    <mergeCell ref="G37:G38"/>
    <mergeCell ref="H37:H38"/>
    <mergeCell ref="T37:T38"/>
    <mergeCell ref="U37:U38"/>
    <mergeCell ref="A40:A41"/>
    <mergeCell ref="B40:B41"/>
    <mergeCell ref="C40:C41"/>
    <mergeCell ref="D40:D41"/>
    <mergeCell ref="E40:E41"/>
    <mergeCell ref="F40:F41"/>
    <mergeCell ref="G40:G41"/>
    <mergeCell ref="H40:H41"/>
    <mergeCell ref="T40:T41"/>
    <mergeCell ref="U40:U41"/>
    <mergeCell ref="A42:A43"/>
    <mergeCell ref="B42:B43"/>
    <mergeCell ref="C42:C43"/>
    <mergeCell ref="D42:D43"/>
    <mergeCell ref="E42:E43"/>
    <mergeCell ref="F42:F43"/>
    <mergeCell ref="G42:G43"/>
    <mergeCell ref="H42:H43"/>
    <mergeCell ref="T42:T43"/>
    <mergeCell ref="U42:U43"/>
    <mergeCell ref="A44:A45"/>
    <mergeCell ref="B44:B45"/>
    <mergeCell ref="C44:C45"/>
    <mergeCell ref="D44:D45"/>
    <mergeCell ref="E44:E45"/>
    <mergeCell ref="F44:F45"/>
    <mergeCell ref="G44:G45"/>
    <mergeCell ref="H44:H45"/>
    <mergeCell ref="A46:A47"/>
    <mergeCell ref="B46:B47"/>
    <mergeCell ref="C46:C47"/>
    <mergeCell ref="D46:D47"/>
    <mergeCell ref="E46:E47"/>
    <mergeCell ref="F46:F47"/>
    <mergeCell ref="G46:G47"/>
    <mergeCell ref="H46:H47"/>
    <mergeCell ref="G48:G49"/>
    <mergeCell ref="H48:H49"/>
    <mergeCell ref="A51:A52"/>
    <mergeCell ref="B51:B52"/>
    <mergeCell ref="C51:C52"/>
    <mergeCell ref="D51:D52"/>
    <mergeCell ref="E51:E52"/>
    <mergeCell ref="F51:F52"/>
    <mergeCell ref="G51:G52"/>
    <mergeCell ref="H51:H52"/>
    <mergeCell ref="A48:A49"/>
    <mergeCell ref="B48:B49"/>
    <mergeCell ref="C48:C49"/>
    <mergeCell ref="D48:D49"/>
    <mergeCell ref="E48:E49"/>
    <mergeCell ref="F48:F49"/>
    <mergeCell ref="G53:G54"/>
    <mergeCell ref="H53:H54"/>
    <mergeCell ref="A55:A56"/>
    <mergeCell ref="B55:B56"/>
    <mergeCell ref="C55:C56"/>
    <mergeCell ref="D55:D56"/>
    <mergeCell ref="E55:E56"/>
    <mergeCell ref="F55:F56"/>
    <mergeCell ref="G55:G56"/>
    <mergeCell ref="H55:H56"/>
    <mergeCell ref="A53:A54"/>
    <mergeCell ref="B53:B54"/>
    <mergeCell ref="C53:C54"/>
    <mergeCell ref="D53:D54"/>
    <mergeCell ref="E53:E54"/>
    <mergeCell ref="F53:F54"/>
    <mergeCell ref="G57:G58"/>
    <mergeCell ref="H57:H58"/>
    <mergeCell ref="A59:A60"/>
    <mergeCell ref="B59:B60"/>
    <mergeCell ref="C59:C60"/>
    <mergeCell ref="D59:D60"/>
    <mergeCell ref="E59:E60"/>
    <mergeCell ref="F59:F60"/>
    <mergeCell ref="G59:G60"/>
    <mergeCell ref="H59:H60"/>
    <mergeCell ref="A57:A58"/>
    <mergeCell ref="B57:B58"/>
    <mergeCell ref="C57:C58"/>
    <mergeCell ref="D57:D58"/>
    <mergeCell ref="E57:E58"/>
    <mergeCell ref="F57:F58"/>
    <mergeCell ref="G61:G62"/>
    <mergeCell ref="H61:H62"/>
    <mergeCell ref="A63:A64"/>
    <mergeCell ref="B63:B64"/>
    <mergeCell ref="C63:C64"/>
    <mergeCell ref="D63:D64"/>
    <mergeCell ref="E63:E64"/>
    <mergeCell ref="F63:F64"/>
    <mergeCell ref="G63:G64"/>
    <mergeCell ref="H63:H64"/>
    <mergeCell ref="A61:A62"/>
    <mergeCell ref="B61:B62"/>
    <mergeCell ref="C61:C62"/>
    <mergeCell ref="D61:D62"/>
    <mergeCell ref="E61:E62"/>
    <mergeCell ref="F61:F62"/>
    <mergeCell ref="G65:G66"/>
    <mergeCell ref="H65:H66"/>
    <mergeCell ref="A67:A68"/>
    <mergeCell ref="B67:B68"/>
    <mergeCell ref="C67:C68"/>
    <mergeCell ref="D67:D68"/>
    <mergeCell ref="E67:E68"/>
    <mergeCell ref="F67:F68"/>
    <mergeCell ref="G67:G68"/>
    <mergeCell ref="H67:H68"/>
    <mergeCell ref="A65:A66"/>
    <mergeCell ref="B65:B66"/>
    <mergeCell ref="C65:C66"/>
    <mergeCell ref="D65:D66"/>
    <mergeCell ref="E65:E66"/>
    <mergeCell ref="F65:F66"/>
    <mergeCell ref="G69:G70"/>
    <mergeCell ref="H69:H70"/>
    <mergeCell ref="A71:A72"/>
    <mergeCell ref="B71:B72"/>
    <mergeCell ref="C71:C72"/>
    <mergeCell ref="D71:D72"/>
    <mergeCell ref="E71:E72"/>
    <mergeCell ref="F71:F72"/>
    <mergeCell ref="G71:G72"/>
    <mergeCell ref="H71:H72"/>
    <mergeCell ref="A69:A70"/>
    <mergeCell ref="B69:B70"/>
    <mergeCell ref="C69:C70"/>
    <mergeCell ref="D69:D70"/>
    <mergeCell ref="E69:E70"/>
    <mergeCell ref="F69:F70"/>
    <mergeCell ref="G73:G74"/>
    <mergeCell ref="H73:H74"/>
    <mergeCell ref="A75:A76"/>
    <mergeCell ref="B75:B76"/>
    <mergeCell ref="C75:C76"/>
    <mergeCell ref="D75:D76"/>
    <mergeCell ref="E75:E76"/>
    <mergeCell ref="F75:F76"/>
    <mergeCell ref="G75:G76"/>
    <mergeCell ref="H75:H76"/>
    <mergeCell ref="A73:A74"/>
    <mergeCell ref="B73:B74"/>
    <mergeCell ref="C73:C74"/>
    <mergeCell ref="D73:D74"/>
    <mergeCell ref="E73:E74"/>
    <mergeCell ref="F73:F74"/>
    <mergeCell ref="G77:G78"/>
    <mergeCell ref="H77:H78"/>
    <mergeCell ref="A79:A80"/>
    <mergeCell ref="B79:B80"/>
    <mergeCell ref="C79:C80"/>
    <mergeCell ref="D79:D80"/>
    <mergeCell ref="E79:E80"/>
    <mergeCell ref="F79:F80"/>
    <mergeCell ref="G79:G80"/>
    <mergeCell ref="H79:H80"/>
    <mergeCell ref="A77:A78"/>
    <mergeCell ref="B77:B78"/>
    <mergeCell ref="C77:C78"/>
    <mergeCell ref="D77:D78"/>
    <mergeCell ref="E77:E78"/>
    <mergeCell ref="F77:F78"/>
    <mergeCell ref="G81:G82"/>
    <mergeCell ref="H81:H82"/>
    <mergeCell ref="A83:A84"/>
    <mergeCell ref="B83:B84"/>
    <mergeCell ref="C83:C84"/>
    <mergeCell ref="D83:D84"/>
    <mergeCell ref="E83:E84"/>
    <mergeCell ref="F83:F84"/>
    <mergeCell ref="G83:G84"/>
    <mergeCell ref="H83:H84"/>
    <mergeCell ref="A81:A82"/>
    <mergeCell ref="B81:B82"/>
    <mergeCell ref="C81:C82"/>
    <mergeCell ref="D81:D82"/>
    <mergeCell ref="E81:E82"/>
    <mergeCell ref="F81:F82"/>
    <mergeCell ref="G85:G86"/>
    <mergeCell ref="H85:H86"/>
    <mergeCell ref="A87:A88"/>
    <mergeCell ref="B87:B88"/>
    <mergeCell ref="C87:C88"/>
    <mergeCell ref="D87:D88"/>
    <mergeCell ref="E87:E88"/>
    <mergeCell ref="F87:F88"/>
    <mergeCell ref="G87:G88"/>
    <mergeCell ref="H87:H88"/>
    <mergeCell ref="A85:A86"/>
    <mergeCell ref="B85:B86"/>
    <mergeCell ref="C85:C86"/>
    <mergeCell ref="D85:D86"/>
    <mergeCell ref="E85:E86"/>
    <mergeCell ref="F85:F86"/>
    <mergeCell ref="G89:G90"/>
    <mergeCell ref="H89:H90"/>
    <mergeCell ref="A91:A92"/>
    <mergeCell ref="B91:B92"/>
    <mergeCell ref="C91:C92"/>
    <mergeCell ref="D91:D92"/>
    <mergeCell ref="E91:E92"/>
    <mergeCell ref="F91:F92"/>
    <mergeCell ref="G91:G92"/>
    <mergeCell ref="H91:H92"/>
    <mergeCell ref="A89:A90"/>
    <mergeCell ref="B89:B90"/>
    <mergeCell ref="C89:C90"/>
    <mergeCell ref="D89:D90"/>
    <mergeCell ref="E89:E90"/>
    <mergeCell ref="F89:F90"/>
    <mergeCell ref="B104:C104"/>
    <mergeCell ref="G93:G94"/>
    <mergeCell ref="H93:H94"/>
    <mergeCell ref="A95:A96"/>
    <mergeCell ref="B95:B96"/>
    <mergeCell ref="C95:C96"/>
    <mergeCell ref="D95:D96"/>
    <mergeCell ref="E95:E96"/>
    <mergeCell ref="F95:F96"/>
    <mergeCell ref="G95:G96"/>
    <mergeCell ref="H95:H96"/>
    <mergeCell ref="A93:A94"/>
    <mergeCell ref="B93:B94"/>
    <mergeCell ref="C93:C94"/>
    <mergeCell ref="D93:D94"/>
    <mergeCell ref="E93:E94"/>
    <mergeCell ref="F93:F9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Veríssimo, Joao</dc:creator>
  <cp:lastModifiedBy>Cortez, Cristian</cp:lastModifiedBy>
  <dcterms:created xsi:type="dcterms:W3CDTF">2019-02-01T15:33:36Z</dcterms:created>
  <dcterms:modified xsi:type="dcterms:W3CDTF">2019-02-19T22:14:45Z</dcterms:modified>
</cp:coreProperties>
</file>